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85" windowHeight="4710" tabRatio="886" firstSheet="13" activeTab="25"/>
  </bookViews>
  <sheets>
    <sheet name="1991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" sheetId="11" r:id="rId11"/>
    <sheet name="2006" sheetId="12" r:id="rId12"/>
    <sheet name="2007" sheetId="13" r:id="rId13"/>
    <sheet name="2008" sheetId="14" r:id="rId14"/>
    <sheet name="2009" sheetId="15" r:id="rId15"/>
    <sheet name="2010" sheetId="16" r:id="rId16"/>
    <sheet name="2011" sheetId="17" r:id="rId17"/>
    <sheet name="2012" sheetId="18" r:id="rId18"/>
    <sheet name="2013" sheetId="19" r:id="rId19"/>
    <sheet name="2014" sheetId="20" r:id="rId20"/>
    <sheet name="2015" sheetId="21" r:id="rId21"/>
    <sheet name="2016" sheetId="22" r:id="rId22"/>
    <sheet name="2017" sheetId="23" r:id="rId23"/>
    <sheet name="Recomptes" sheetId="24" r:id="rId24"/>
    <sheet name="Recom. nacional. i sexes" sheetId="25" r:id="rId25"/>
    <sheet name="Gràfic total població" sheetId="26" r:id="rId26"/>
    <sheet name="població - dades oficials" sheetId="27" r:id="rId27"/>
  </sheets>
  <externalReferences>
    <externalReference r:id="rId30"/>
  </externalReferences>
  <definedNames>
    <definedName name="_xlnm.Print_Area" localSheetId="0">'1991'!$C$1:$H$54</definedName>
    <definedName name="_xlnm.Print_Area" localSheetId="1">'1996'!$C$1:$I$63</definedName>
    <definedName name="_xlnm.Print_Area" localSheetId="2">'1997'!$C$1:$I$67</definedName>
    <definedName name="_xlnm.Print_Area" localSheetId="3">'1998'!$C$1:$I$68</definedName>
    <definedName name="_xlnm.Print_Area" localSheetId="4">'1999'!$C$1:$I$72</definedName>
    <definedName name="_xlnm.Print_Area" localSheetId="5">'2000'!$C$1:$I$76</definedName>
    <definedName name="_xlnm.Print_Area" localSheetId="6">'2001'!$C$1:$I$77</definedName>
    <definedName name="_xlnm.Print_Area" localSheetId="7">'2002'!$C$1:$I$82</definedName>
    <definedName name="_xlnm.Print_Area" localSheetId="8">'2003'!$C$1:$I$89</definedName>
    <definedName name="_xlnm.Print_Area" localSheetId="9">'2004'!$C$1:$I$94</definedName>
    <definedName name="_xlnm.Print_Area" localSheetId="10">'2005'!$C$1:$I$99</definedName>
    <definedName name="_xlnm.Print_Area" localSheetId="11">'2006'!$C$1:$I$103</definedName>
    <definedName name="_xlnm.Print_Area" localSheetId="13">'2008'!$A$1:$I$110</definedName>
    <definedName name="_xlnm.Print_Area" localSheetId="14">'2009'!$C$1:$I$106</definedName>
    <definedName name="_xlnm.Print_Area" localSheetId="15">'2010'!$C$1:$I$108</definedName>
    <definedName name="_xlnm.Print_Area" localSheetId="16">'2011'!$C$1:$I$112</definedName>
    <definedName name="_xlnm.Print_Area" localSheetId="17">'2012'!$C$1:$I$111</definedName>
    <definedName name="_xlnm.Print_Area" localSheetId="18">'2013'!$A$1:$I$111</definedName>
    <definedName name="_xlnm.Print_Area" localSheetId="19">'2014'!$A$1:$I$109</definedName>
    <definedName name="_xlnm.Print_Area" localSheetId="20">'2015'!$A$1:$I$110</definedName>
    <definedName name="_xlnm.Print_Area" localSheetId="21">'2016'!$A$1:$I$110</definedName>
    <definedName name="_xlnm.Print_Area" localSheetId="22">'2017'!$C$1:$I$111</definedName>
    <definedName name="_xlnm.Print_Area" localSheetId="26">'població - dades oficials'!$B$1:$H$18</definedName>
    <definedName name="_xlnm.Print_Area" localSheetId="24">'Recom. nacional. i sexes'!$A$1:$P$47</definedName>
    <definedName name="_xlnm.Print_Area" localSheetId="23">'Recomptes'!$B$2:$Z$33</definedName>
    <definedName name="nac_el_vendrell_31_12_2012" localSheetId="17">'2012'!$J$12:$P$187</definedName>
    <definedName name="nac_el_vendrell_31_12_2012" localSheetId="18">'2013'!$J$12:$P$186</definedName>
    <definedName name="nac_el_vendrell_31_12_2012" localSheetId="19">'2014'!$J$12:$P$183</definedName>
    <definedName name="nac_el_vendrell_31_12_2012" localSheetId="20">'2015'!$J$12:$P$185</definedName>
    <definedName name="nac_el_vendrell_31_12_2012" localSheetId="21">'2016'!$J$12:$P$185</definedName>
    <definedName name="nac_el_vendrell_31_12_2012" localSheetId="22">'2017'!$J$12:$P$186</definedName>
    <definedName name="nacionalitatstotal" localSheetId="14">'2009'!#REF!</definedName>
    <definedName name="nacionalitatstotal" localSheetId="15">'2010'!#REF!</definedName>
    <definedName name="nacionalitatstotal" localSheetId="16">'2011'!#REF!</definedName>
    <definedName name="nacionalitatstotal" localSheetId="17">'2012'!#REF!</definedName>
    <definedName name="nacionalitatstotal" localSheetId="18">'2013'!#REF!</definedName>
    <definedName name="nacionalitatstotal" localSheetId="19">'2014'!#REF!</definedName>
    <definedName name="nacionalitatstotal" localSheetId="20">'2015'!#REF!</definedName>
    <definedName name="nacionalitatstotal" localSheetId="21">'2016'!#REF!</definedName>
    <definedName name="nacionalitatstotal" localSheetId="22">'2017'!#REF!</definedName>
    <definedName name="POBLACIO_PER_NACIONALITATS" localSheetId="13">'2008'!#REF!</definedName>
  </definedNames>
  <calcPr fullCalcOnLoad="1"/>
</workbook>
</file>

<file path=xl/sharedStrings.xml><?xml version="1.0" encoding="utf-8"?>
<sst xmlns="http://schemas.openxmlformats.org/spreadsheetml/2006/main" count="3784" uniqueCount="575">
  <si>
    <t>El Vendrell</t>
  </si>
  <si>
    <t>Font: Ajuntament del Vendrell. Elaboració pròpia a partir del programa de padró d'habitants.</t>
  </si>
  <si>
    <t>Alemanya</t>
  </si>
  <si>
    <t>Brasil</t>
  </si>
  <si>
    <t>França</t>
  </si>
  <si>
    <t>Mèxic</t>
  </si>
  <si>
    <t>Marroc</t>
  </si>
  <si>
    <t>Itàlia</t>
  </si>
  <si>
    <t>Portugal</t>
  </si>
  <si>
    <t>República Dominicana</t>
  </si>
  <si>
    <t>Rússia</t>
  </si>
  <si>
    <t>Sudan</t>
  </si>
  <si>
    <t>Suïssa</t>
  </si>
  <si>
    <t>Argentina</t>
  </si>
  <si>
    <t>Cuba</t>
  </si>
  <si>
    <t>Guatemala</t>
  </si>
  <si>
    <t>Irlanda</t>
  </si>
  <si>
    <t>República Txeca</t>
  </si>
  <si>
    <t>Bulgària</t>
  </si>
  <si>
    <t>Perú</t>
  </si>
  <si>
    <t>Bèlgica</t>
  </si>
  <si>
    <t>Xina</t>
  </si>
  <si>
    <t>Xile</t>
  </si>
  <si>
    <t>Estats Units d'Amèrica</t>
  </si>
  <si>
    <t>Iran</t>
  </si>
  <si>
    <t>Països Baixos</t>
  </si>
  <si>
    <t>Suècia</t>
  </si>
  <si>
    <t>Turquia</t>
  </si>
  <si>
    <t>Andorra</t>
  </si>
  <si>
    <t>Macedònia</t>
  </si>
  <si>
    <t>Dominica</t>
  </si>
  <si>
    <t>Sèrie temporal</t>
  </si>
  <si>
    <t>República de Corea-Corea Sud</t>
  </si>
  <si>
    <t>Finlàndia</t>
  </si>
  <si>
    <t>Indonèsia</t>
  </si>
  <si>
    <t>Total:</t>
  </si>
  <si>
    <t>Ghana</t>
  </si>
  <si>
    <t>Noruega</t>
  </si>
  <si>
    <t>Pakistan</t>
  </si>
  <si>
    <t>Àustria</t>
  </si>
  <si>
    <t>Bòsnia-Herzegovina</t>
  </si>
  <si>
    <t>Canadà</t>
  </si>
  <si>
    <t>Colòmbia</t>
  </si>
  <si>
    <t>Equador</t>
  </si>
  <si>
    <t>Filipines</t>
  </si>
  <si>
    <t>Hondures</t>
  </si>
  <si>
    <t>Paraguai</t>
  </si>
  <si>
    <t>Polònia</t>
  </si>
  <si>
    <t>Uruguai</t>
  </si>
  <si>
    <t>Veneçuela</t>
  </si>
  <si>
    <t>Hongria</t>
  </si>
  <si>
    <t xml:space="preserve">Regne Unit (GB, Irl Nord) </t>
  </si>
  <si>
    <t>Austràlia</t>
  </si>
  <si>
    <t>Líban</t>
  </si>
  <si>
    <t>Nepal</t>
  </si>
  <si>
    <t>Albània</t>
  </si>
  <si>
    <t>Lituània</t>
  </si>
  <si>
    <t>Gàmbia</t>
  </si>
  <si>
    <t>Guinea Equatorial</t>
  </si>
  <si>
    <t>Líbia</t>
  </si>
  <si>
    <t>Senegal</t>
  </si>
  <si>
    <t>Bolívia</t>
  </si>
  <si>
    <t>Japó</t>
  </si>
  <si>
    <t>Jordània</t>
  </si>
  <si>
    <t>Dinamarca</t>
  </si>
  <si>
    <t>Grècia</t>
  </si>
  <si>
    <t>Eslovàquia</t>
  </si>
  <si>
    <t>Antiga Iugoslàvia</t>
  </si>
  <si>
    <t>Argelia</t>
  </si>
  <si>
    <t>Estat Espanyol</t>
  </si>
  <si>
    <t>Iugoslàvia</t>
  </si>
  <si>
    <t>Romania</t>
  </si>
  <si>
    <t>Cap Verd</t>
  </si>
  <si>
    <t>Israel</t>
  </si>
  <si>
    <t>Ucrania</t>
  </si>
  <si>
    <t xml:space="preserve">Guinea  </t>
  </si>
  <si>
    <t>Data de referència: 31 de desembre</t>
  </si>
  <si>
    <t xml:space="preserve">Dades no oficials </t>
  </si>
  <si>
    <t>Dades oficials</t>
  </si>
  <si>
    <t>Font: Web de l'Institut d'Estadística de Catalunya (www.idescat.es)</t>
  </si>
  <si>
    <t>Població segons nacionalitat. Recomptes</t>
  </si>
  <si>
    <t>Espanyols</t>
  </si>
  <si>
    <t>Resta UE</t>
  </si>
  <si>
    <t>Resta Europa</t>
  </si>
  <si>
    <t>Àfrica</t>
  </si>
  <si>
    <t>America del Nord i Central</t>
  </si>
  <si>
    <t>Amèrica del Sud</t>
  </si>
  <si>
    <t>Àsia i Oceania</t>
  </si>
  <si>
    <t>Nacionalitat</t>
  </si>
  <si>
    <t>Homes</t>
  </si>
  <si>
    <t>%</t>
  </si>
  <si>
    <t>Dones</t>
  </si>
  <si>
    <t>Total població</t>
  </si>
  <si>
    <t>61.29</t>
  </si>
  <si>
    <t>38.71</t>
  </si>
  <si>
    <t>0.16</t>
  </si>
  <si>
    <t>50.00</t>
  </si>
  <si>
    <t>0.01</t>
  </si>
  <si>
    <t>21.43</t>
  </si>
  <si>
    <t>78.57</t>
  </si>
  <si>
    <t>0.07</t>
  </si>
  <si>
    <t>45.00</t>
  </si>
  <si>
    <t>55.00</t>
  </si>
  <si>
    <t>0.10</t>
  </si>
  <si>
    <t>49.61</t>
  </si>
  <si>
    <t>50.39</t>
  </si>
  <si>
    <t>97.14</t>
  </si>
  <si>
    <t>66.67</t>
  </si>
  <si>
    <t>33.33</t>
  </si>
  <si>
    <t>0.02</t>
  </si>
  <si>
    <t>90.00</t>
  </si>
  <si>
    <t>10.00</t>
  </si>
  <si>
    <t>0.05</t>
  </si>
  <si>
    <t>77.78</t>
  </si>
  <si>
    <t>22.22</t>
  </si>
  <si>
    <t>42.86</t>
  </si>
  <si>
    <t>57.14</t>
  </si>
  <si>
    <t>0.11</t>
  </si>
  <si>
    <t>Regne Unit</t>
  </si>
  <si>
    <t>56.25</t>
  </si>
  <si>
    <t>43.75</t>
  </si>
  <si>
    <t>0.08</t>
  </si>
  <si>
    <t>100.00</t>
  </si>
  <si>
    <t>0.00</t>
  </si>
  <si>
    <t>Total Països d'Europa</t>
  </si>
  <si>
    <t>25.00</t>
  </si>
  <si>
    <t>75.00</t>
  </si>
  <si>
    <t>63.51</t>
  </si>
  <si>
    <t>36.49</t>
  </si>
  <si>
    <t>1.55</t>
  </si>
  <si>
    <t>Total Països d'Àfrica</t>
  </si>
  <si>
    <t>23.08</t>
  </si>
  <si>
    <t>76.92</t>
  </si>
  <si>
    <t>Total Amèrica del Nord i Central</t>
  </si>
  <si>
    <t>28.57</t>
  </si>
  <si>
    <t>71.43</t>
  </si>
  <si>
    <t>0.04</t>
  </si>
  <si>
    <t>55.56</t>
  </si>
  <si>
    <t>44.44</t>
  </si>
  <si>
    <t>Total Amèrica del Sud</t>
  </si>
  <si>
    <t>República de Corea</t>
  </si>
  <si>
    <t>0.03</t>
  </si>
  <si>
    <t>Total Àsia i Oceania</t>
  </si>
  <si>
    <t>50.19%</t>
  </si>
  <si>
    <t>60.00</t>
  </si>
  <si>
    <t>40.00</t>
  </si>
  <si>
    <t>0.15</t>
  </si>
  <si>
    <t>0.12</t>
  </si>
  <si>
    <t>49.79</t>
  </si>
  <si>
    <t>50.21</t>
  </si>
  <si>
    <t>96.83</t>
  </si>
  <si>
    <t>54.55</t>
  </si>
  <si>
    <t>45.45</t>
  </si>
  <si>
    <t>0.06</t>
  </si>
  <si>
    <t>40.91</t>
  </si>
  <si>
    <t>59.09</t>
  </si>
  <si>
    <t>58.82</t>
  </si>
  <si>
    <t>41.18</t>
  </si>
  <si>
    <t>62.00</t>
  </si>
  <si>
    <t>38.00</t>
  </si>
  <si>
    <t>1.73</t>
  </si>
  <si>
    <t>18.75</t>
  </si>
  <si>
    <t>81.25</t>
  </si>
  <si>
    <t>57.50</t>
  </si>
  <si>
    <t>42.50</t>
  </si>
  <si>
    <t>0.19</t>
  </si>
  <si>
    <t>35.29</t>
  </si>
  <si>
    <t>64.71</t>
  </si>
  <si>
    <t>49.81</t>
  </si>
  <si>
    <t>50.19</t>
  </si>
  <si>
    <t>96.32</t>
  </si>
  <si>
    <t>48.39</t>
  </si>
  <si>
    <t>51.61</t>
  </si>
  <si>
    <t>78.95</t>
  </si>
  <si>
    <t>21.05</t>
  </si>
  <si>
    <t>0.09</t>
  </si>
  <si>
    <t>61.54</t>
  </si>
  <si>
    <t>38.46</t>
  </si>
  <si>
    <t>57.89</t>
  </si>
  <si>
    <t>42.11</t>
  </si>
  <si>
    <t>37.50</t>
  </si>
  <si>
    <t>62.50</t>
  </si>
  <si>
    <t>52.94</t>
  </si>
  <si>
    <t>47.06</t>
  </si>
  <si>
    <t>61.35</t>
  </si>
  <si>
    <t>38.65</t>
  </si>
  <si>
    <t>2.09</t>
  </si>
  <si>
    <t>20.00</t>
  </si>
  <si>
    <t>80.00</t>
  </si>
  <si>
    <t xml:space="preserve">Paraguai </t>
  </si>
  <si>
    <t>57.78</t>
  </si>
  <si>
    <t>42.22</t>
  </si>
  <si>
    <t>0.20</t>
  </si>
  <si>
    <t>52.00</t>
  </si>
  <si>
    <t>48.00</t>
  </si>
  <si>
    <t>Croàcia</t>
  </si>
  <si>
    <t>49.89</t>
  </si>
  <si>
    <t>50.11</t>
  </si>
  <si>
    <t>95.55</t>
  </si>
  <si>
    <t>0.18</t>
  </si>
  <si>
    <t>72.41</t>
  </si>
  <si>
    <t>27.59</t>
  </si>
  <si>
    <t>0.13</t>
  </si>
  <si>
    <t>38.10</t>
  </si>
  <si>
    <t>61.90</t>
  </si>
  <si>
    <t>56.52</t>
  </si>
  <si>
    <t>43.48</t>
  </si>
  <si>
    <t>62.17</t>
  </si>
  <si>
    <t>37.83</t>
  </si>
  <si>
    <t>2.65</t>
  </si>
  <si>
    <t>14.29</t>
  </si>
  <si>
    <t>85.71</t>
  </si>
  <si>
    <t>29.17</t>
  </si>
  <si>
    <t>70.83</t>
  </si>
  <si>
    <t>53.85</t>
  </si>
  <si>
    <t>46.15</t>
  </si>
  <si>
    <t>0.22</t>
  </si>
  <si>
    <t>49.85</t>
  </si>
  <si>
    <t>50.15</t>
  </si>
  <si>
    <t>94.27</t>
  </si>
  <si>
    <t>42.59</t>
  </si>
  <si>
    <t>57.41</t>
  </si>
  <si>
    <t>0.23</t>
  </si>
  <si>
    <t>75.76</t>
  </si>
  <si>
    <t>24.24</t>
  </si>
  <si>
    <t>0.14</t>
  </si>
  <si>
    <t>39.13</t>
  </si>
  <si>
    <t>60.87</t>
  </si>
  <si>
    <t>63.64</t>
  </si>
  <si>
    <t>36.36</t>
  </si>
  <si>
    <t>16.67</t>
  </si>
  <si>
    <t>83.33</t>
  </si>
  <si>
    <t>64.36</t>
  </si>
  <si>
    <t>35.64</t>
  </si>
  <si>
    <t>3.51</t>
  </si>
  <si>
    <t>12.50</t>
  </si>
  <si>
    <t>87.50</t>
  </si>
  <si>
    <t>13.33</t>
  </si>
  <si>
    <t>86.67</t>
  </si>
  <si>
    <t>41.38</t>
  </si>
  <si>
    <t>58.62</t>
  </si>
  <si>
    <t xml:space="preserve">Brasil </t>
  </si>
  <si>
    <t>33.93</t>
  </si>
  <si>
    <t>66.07</t>
  </si>
  <si>
    <t>49.75</t>
  </si>
  <si>
    <t>50.25</t>
  </si>
  <si>
    <t>93.36</t>
  </si>
  <si>
    <t>65.22</t>
  </si>
  <si>
    <t>34.78</t>
  </si>
  <si>
    <t>58.33</t>
  </si>
  <si>
    <t>41.67</t>
  </si>
  <si>
    <t>51.52</t>
  </si>
  <si>
    <t>48.48</t>
  </si>
  <si>
    <t>0.26</t>
  </si>
  <si>
    <t>52.38</t>
  </si>
  <si>
    <t>47.62</t>
  </si>
  <si>
    <t>64.90</t>
  </si>
  <si>
    <t>35.10</t>
  </si>
  <si>
    <t>3.86</t>
  </si>
  <si>
    <t>81.82</t>
  </si>
  <si>
    <t>18.18</t>
  </si>
  <si>
    <t>8.33</t>
  </si>
  <si>
    <t>91.67</t>
  </si>
  <si>
    <t>0.17</t>
  </si>
  <si>
    <t>43.80</t>
  </si>
  <si>
    <t>56.20</t>
  </si>
  <si>
    <t>0.54</t>
  </si>
  <si>
    <t>36.84</t>
  </si>
  <si>
    <t>63.16</t>
  </si>
  <si>
    <t>52.63</t>
  </si>
  <si>
    <t>47.37</t>
  </si>
  <si>
    <t>72.22</t>
  </si>
  <si>
    <t>27.78</t>
  </si>
  <si>
    <t>49.86</t>
  </si>
  <si>
    <t>50.14</t>
  </si>
  <si>
    <t>91.40</t>
  </si>
  <si>
    <t>0.21</t>
  </si>
  <si>
    <t>51.39</t>
  </si>
  <si>
    <t>48.61</t>
  </si>
  <si>
    <t>0.27</t>
  </si>
  <si>
    <t>43.55</t>
  </si>
  <si>
    <t>56.45</t>
  </si>
  <si>
    <t>38.89</t>
  </si>
  <si>
    <t>61.11</t>
  </si>
  <si>
    <t>64.37</t>
  </si>
  <si>
    <t>35.63</t>
  </si>
  <si>
    <t>4.43</t>
  </si>
  <si>
    <t>32.26</t>
  </si>
  <si>
    <t>67.74</t>
  </si>
  <si>
    <t>0.53</t>
  </si>
  <si>
    <t>24.00</t>
  </si>
  <si>
    <t>76.00</t>
  </si>
  <si>
    <t>43.65</t>
  </si>
  <si>
    <t>56.35</t>
  </si>
  <si>
    <t>0.73</t>
  </si>
  <si>
    <t>37.93</t>
  </si>
  <si>
    <t>62.07</t>
  </si>
  <si>
    <t>47.83</t>
  </si>
  <si>
    <t>52.17</t>
  </si>
  <si>
    <t>49.92</t>
  </si>
  <si>
    <t>50.08</t>
  </si>
  <si>
    <t>89.44</t>
  </si>
  <si>
    <t>49.25</t>
  </si>
  <si>
    <t>50.75</t>
  </si>
  <si>
    <t>0.24</t>
  </si>
  <si>
    <t>67.61</t>
  </si>
  <si>
    <t>32.39</t>
  </si>
  <si>
    <t>0.25</t>
  </si>
  <si>
    <t>44.00</t>
  </si>
  <si>
    <t>56.00</t>
  </si>
  <si>
    <t>65.79</t>
  </si>
  <si>
    <t>34.21</t>
  </si>
  <si>
    <t>54.79</t>
  </si>
  <si>
    <t>45.21</t>
  </si>
  <si>
    <t>43.64</t>
  </si>
  <si>
    <t>56.36</t>
  </si>
  <si>
    <t>61.46</t>
  </si>
  <si>
    <t>38.54</t>
  </si>
  <si>
    <t>5.09</t>
  </si>
  <si>
    <t>46.67</t>
  </si>
  <si>
    <t>53.33</t>
  </si>
  <si>
    <t>26.67</t>
  </si>
  <si>
    <t>73.33</t>
  </si>
  <si>
    <t>26.32</t>
  </si>
  <si>
    <t>73.68</t>
  </si>
  <si>
    <t>45.83</t>
  </si>
  <si>
    <t>54.17</t>
  </si>
  <si>
    <t>0.68</t>
  </si>
  <si>
    <t>23.81</t>
  </si>
  <si>
    <t>76.19</t>
  </si>
  <si>
    <t>40.83</t>
  </si>
  <si>
    <t>59.17</t>
  </si>
  <si>
    <t>0.77</t>
  </si>
  <si>
    <t>36.73</t>
  </si>
  <si>
    <t>63.27</t>
  </si>
  <si>
    <t>0.34</t>
  </si>
  <si>
    <t>64.29</t>
  </si>
  <si>
    <t>35.71</t>
  </si>
  <si>
    <t>55.17</t>
  </si>
  <si>
    <t>44.83</t>
  </si>
  <si>
    <t>49.73</t>
  </si>
  <si>
    <t>50.27</t>
  </si>
  <si>
    <t>87.71</t>
  </si>
  <si>
    <t>0.30</t>
  </si>
  <si>
    <t>0.37</t>
  </si>
  <si>
    <t>36.00</t>
  </si>
  <si>
    <t>64.00</t>
  </si>
  <si>
    <t>65.96</t>
  </si>
  <si>
    <t>34.04</t>
  </si>
  <si>
    <t>56.98</t>
  </si>
  <si>
    <t>43.02</t>
  </si>
  <si>
    <t>0.28</t>
  </si>
  <si>
    <t>48.51</t>
  </si>
  <si>
    <t>51.49</t>
  </si>
  <si>
    <t>0.66</t>
  </si>
  <si>
    <t>53.49</t>
  </si>
  <si>
    <t>46.51</t>
  </si>
  <si>
    <t>29.63</t>
  </si>
  <si>
    <t>70.37</t>
  </si>
  <si>
    <t>63.54</t>
  </si>
  <si>
    <t>36.46</t>
  </si>
  <si>
    <t>5.73</t>
  </si>
  <si>
    <t>65.00</t>
  </si>
  <si>
    <t>35.00</t>
  </si>
  <si>
    <t>23.53</t>
  </si>
  <si>
    <t>76.47</t>
  </si>
  <si>
    <t>32.56</t>
  </si>
  <si>
    <t>67.44</t>
  </si>
  <si>
    <t>44.05</t>
  </si>
  <si>
    <t>55.95</t>
  </si>
  <si>
    <t>0.74</t>
  </si>
  <si>
    <t>33.90</t>
  </si>
  <si>
    <t>66.10</t>
  </si>
  <si>
    <t>42.91</t>
  </si>
  <si>
    <t>57.09</t>
  </si>
  <si>
    <t>0.88</t>
  </si>
  <si>
    <t>47.92</t>
  </si>
  <si>
    <t>52.08</t>
  </si>
  <si>
    <t>37.29</t>
  </si>
  <si>
    <t>62.71</t>
  </si>
  <si>
    <t>0.39</t>
  </si>
  <si>
    <t>54.00</t>
  </si>
  <si>
    <t>46.00</t>
  </si>
  <si>
    <t>57.69</t>
  </si>
  <si>
    <t>42.31</t>
  </si>
  <si>
    <t>91.18</t>
  </si>
  <si>
    <t>8.82</t>
  </si>
  <si>
    <t>Dades no oficials</t>
  </si>
  <si>
    <t>Bielorussia</t>
  </si>
  <si>
    <t xml:space="preserve">Nepal </t>
  </si>
  <si>
    <t xml:space="preserve">Guinea   </t>
  </si>
  <si>
    <t>Nigèria</t>
  </si>
  <si>
    <t>Bòsnia i Herzegovina</t>
  </si>
  <si>
    <t>Moldàvia</t>
  </si>
  <si>
    <t>Ucraïna</t>
  </si>
  <si>
    <t>Algèria</t>
  </si>
  <si>
    <t>Bielorússia</t>
  </si>
  <si>
    <t>Malàisia</t>
  </si>
  <si>
    <t xml:space="preserve">Albània </t>
  </si>
  <si>
    <t>Tuníssia</t>
  </si>
  <si>
    <t xml:space="preserve">Bòsnia i Herzegovina </t>
  </si>
  <si>
    <t xml:space="preserve">Població segons nacionalitat </t>
  </si>
  <si>
    <t>Població segons nacionalitat</t>
  </si>
  <si>
    <t>Any 1991</t>
  </si>
  <si>
    <t>Any 1996</t>
  </si>
  <si>
    <t>Any 1997</t>
  </si>
  <si>
    <t>Any 1998</t>
  </si>
  <si>
    <t>Any 1999</t>
  </si>
  <si>
    <t>Any 2000</t>
  </si>
  <si>
    <t>Any 2001</t>
  </si>
  <si>
    <t>Any 2002</t>
  </si>
  <si>
    <t>Any 2003</t>
  </si>
  <si>
    <t>Any 2004</t>
  </si>
  <si>
    <t>Resta d'Europa</t>
  </si>
  <si>
    <t>Anys</t>
  </si>
  <si>
    <t>Població segons nacionalitat i sexes. Recomptes</t>
  </si>
  <si>
    <t>Total</t>
  </si>
  <si>
    <t>homes</t>
  </si>
  <si>
    <t>dones</t>
  </si>
  <si>
    <t>2005*</t>
  </si>
  <si>
    <t>Altres nacionalitats</t>
  </si>
  <si>
    <t>Georgia</t>
  </si>
  <si>
    <t>Etiopia</t>
  </si>
  <si>
    <t>Mali</t>
  </si>
  <si>
    <t>(*) Data actualització segons les dades del registre del dia 15 de març de 2006</t>
  </si>
  <si>
    <t>Any 2005*</t>
  </si>
  <si>
    <t>Any 2006*</t>
  </si>
  <si>
    <t>Estonia</t>
  </si>
  <si>
    <t>Eslovenia</t>
  </si>
  <si>
    <t>Tailàndia</t>
  </si>
  <si>
    <t>2006**</t>
  </si>
  <si>
    <t>(*) Data actualització segons les dades del registre del dia 30 de març de 2007</t>
  </si>
  <si>
    <t>Costa Rica</t>
  </si>
  <si>
    <t>Nicaragua</t>
  </si>
  <si>
    <t>Sèrbia i Montenegro</t>
  </si>
  <si>
    <t>Any 2007*</t>
  </si>
  <si>
    <t>Letònia</t>
  </si>
  <si>
    <t>Angola</t>
  </si>
  <si>
    <t>Egipte</t>
  </si>
  <si>
    <t>El Salvador</t>
  </si>
  <si>
    <t>Canada</t>
  </si>
  <si>
    <t>Bahrein</t>
  </si>
  <si>
    <t>Índia</t>
  </si>
  <si>
    <t>2007***</t>
  </si>
  <si>
    <t>Total estrangers</t>
  </si>
  <si>
    <t>Any 2008*</t>
  </si>
  <si>
    <t>(*) Data actualització segons les dades del registre del dia 27 d'agost de 2009</t>
  </si>
  <si>
    <t>(*) Data actualització segons les dades del registre del dia 15 d'octubre de 2008</t>
  </si>
  <si>
    <t>Guinea Bissau</t>
  </si>
  <si>
    <t>Sierra Leona</t>
  </si>
  <si>
    <t>Sudàfrica</t>
  </si>
  <si>
    <t>(***) Data actualització segons les dades del registre del dia 15 d'octubre de 2008</t>
  </si>
  <si>
    <t>Any 2009*</t>
  </si>
  <si>
    <t>Estònia</t>
  </si>
  <si>
    <t>Sèrbia - Montenegro</t>
  </si>
  <si>
    <t>Guinea</t>
  </si>
  <si>
    <t>Jamaica</t>
  </si>
  <si>
    <t>Panamà</t>
  </si>
  <si>
    <t xml:space="preserve">Total Amèrica del Nord i Central </t>
  </si>
  <si>
    <t>(**) Data actualització segons les dades del registre del dia 30 de juny de 2007</t>
  </si>
  <si>
    <t>2009"</t>
  </si>
  <si>
    <t>(") Data actualització segons les dades del registre del dia 7 de juny de 2010</t>
  </si>
  <si>
    <t>(") Data d'actualització segons les dades del registre del dia 7 de juny de 2010</t>
  </si>
  <si>
    <t>(**) Data actualització segons les dades del registre del dia 30 de juny de 2009</t>
  </si>
  <si>
    <t>Any 2010*</t>
  </si>
  <si>
    <t>(*) Data actualització segons les dades del registre del dia 7 de juny de 2010</t>
  </si>
  <si>
    <t>Camerun</t>
  </si>
  <si>
    <t>Corea del Sud</t>
  </si>
  <si>
    <t>("") Data actualització segons les dades del registre del dia 6 d'abril de 2011</t>
  </si>
  <si>
    <t>2010""</t>
  </si>
  <si>
    <t>(*) Data actualització segons les dades del registre del dia 6 d'abril de 2011</t>
  </si>
  <si>
    <t>Any 2011*</t>
  </si>
  <si>
    <t>(*) Data actualització segons les dades del registre del dia 4 de juny de 2012</t>
  </si>
  <si>
    <t>2011"""</t>
  </si>
  <si>
    <t>(""") Data actualització segons les dades del registre del dia 4 de juny de 2012</t>
  </si>
  <si>
    <t>Irak</t>
  </si>
  <si>
    <t>Any 2012*</t>
  </si>
  <si>
    <t>(*) Data actualització segons les dades del registre del dia 6 de maig de 2013</t>
  </si>
  <si>
    <t>Sèrbia</t>
  </si>
  <si>
    <t>Síria</t>
  </si>
  <si>
    <r>
      <t>(</t>
    </r>
    <r>
      <rPr>
        <sz val="10"/>
        <rFont val="Verdana"/>
        <family val="2"/>
      </rPr>
      <t>¹</t>
    </r>
    <r>
      <rPr>
        <i/>
        <sz val="10"/>
        <rFont val="Verdana"/>
        <family val="2"/>
      </rPr>
      <t>) Data actualització segons les dades del registre del dia 6 de maig de 2013</t>
    </r>
  </si>
  <si>
    <t>2012¹</t>
  </si>
  <si>
    <t>Any 2013*</t>
  </si>
  <si>
    <t>(*) Data actualització segons les dades del registre del dia 12 de maig de 2014</t>
  </si>
  <si>
    <t>52.78</t>
  </si>
  <si>
    <t>47.22</t>
  </si>
  <si>
    <t>42.42</t>
  </si>
  <si>
    <t>57.58</t>
  </si>
  <si>
    <t>49.64</t>
  </si>
  <si>
    <t>50.36</t>
  </si>
  <si>
    <t>83.91</t>
  </si>
  <si>
    <t>50.99</t>
  </si>
  <si>
    <t>49.01</t>
  </si>
  <si>
    <t>0.41</t>
  </si>
  <si>
    <t>Bòsnia i Hercegovina</t>
  </si>
  <si>
    <t>59.63</t>
  </si>
  <si>
    <t>40.37</t>
  </si>
  <si>
    <t>64.52</t>
  </si>
  <si>
    <t>35.48</t>
  </si>
  <si>
    <t>46.34</t>
  </si>
  <si>
    <t>53.66</t>
  </si>
  <si>
    <t>48.57</t>
  </si>
  <si>
    <t>51.43</t>
  </si>
  <si>
    <t>49.28</t>
  </si>
  <si>
    <t>50.72</t>
  </si>
  <si>
    <t>1.69</t>
  </si>
  <si>
    <t>42.75</t>
  </si>
  <si>
    <t>57.25</t>
  </si>
  <si>
    <t>0.35</t>
  </si>
  <si>
    <t>7.14</t>
  </si>
  <si>
    <t>92.86</t>
  </si>
  <si>
    <t>Armènia</t>
  </si>
  <si>
    <t>40.18</t>
  </si>
  <si>
    <t>59.82</t>
  </si>
  <si>
    <t>55.01</t>
  </si>
  <si>
    <t>44.99</t>
  </si>
  <si>
    <t>7.08</t>
  </si>
  <si>
    <t>72.73</t>
  </si>
  <si>
    <t>27.27</t>
  </si>
  <si>
    <t>35.85</t>
  </si>
  <si>
    <t>64.15</t>
  </si>
  <si>
    <t>41.51</t>
  </si>
  <si>
    <t>58.49</t>
  </si>
  <si>
    <t>0.29</t>
  </si>
  <si>
    <t>54.31</t>
  </si>
  <si>
    <t>45.69</t>
  </si>
  <si>
    <t>32.14</t>
  </si>
  <si>
    <t>67.86</t>
  </si>
  <si>
    <t>28.89</t>
  </si>
  <si>
    <t>71.11</t>
  </si>
  <si>
    <t>44.81</t>
  </si>
  <si>
    <t>55.19</t>
  </si>
  <si>
    <t>0.57</t>
  </si>
  <si>
    <t>51.80</t>
  </si>
  <si>
    <t>48.20</t>
  </si>
  <si>
    <t>0.38</t>
  </si>
  <si>
    <t>30.56</t>
  </si>
  <si>
    <t>69.44</t>
  </si>
  <si>
    <t>50.60</t>
  </si>
  <si>
    <t>49.40</t>
  </si>
  <si>
    <t>38.24</t>
  </si>
  <si>
    <t>61.76</t>
  </si>
  <si>
    <t>Bangladesh</t>
  </si>
  <si>
    <t>55.71</t>
  </si>
  <si>
    <t>44.29</t>
  </si>
  <si>
    <t>75.70</t>
  </si>
  <si>
    <t>24.30</t>
  </si>
  <si>
    <r>
      <t>(</t>
    </r>
    <r>
      <rPr>
        <sz val="10"/>
        <rFont val="Verdana"/>
        <family val="2"/>
      </rPr>
      <t>²</t>
    </r>
    <r>
      <rPr>
        <i/>
        <sz val="10"/>
        <rFont val="Verdana"/>
        <family val="2"/>
      </rPr>
      <t>) Data actualització segons les dades del registre del dia 12 de maig de 2014</t>
    </r>
  </si>
  <si>
    <t>2013²</t>
  </si>
  <si>
    <t>Any 2014*</t>
  </si>
  <si>
    <t>(*) Data actualització segons les dades del registre del dia 21 d'abril de 2015</t>
  </si>
  <si>
    <t>Eslovènia</t>
  </si>
  <si>
    <t>Ruanda</t>
  </si>
  <si>
    <r>
      <t>2014</t>
    </r>
    <r>
      <rPr>
        <b/>
        <sz val="10"/>
        <color indexed="62"/>
        <rFont val="Arial"/>
        <family val="0"/>
      </rPr>
      <t>°</t>
    </r>
  </si>
  <si>
    <t>(°) Data actualització segons les dades del registre del dia 21 d'abril de 2015</t>
  </si>
  <si>
    <t>2014°</t>
  </si>
  <si>
    <r>
      <t>(</t>
    </r>
    <r>
      <rPr>
        <sz val="10"/>
        <rFont val="Verdana"/>
        <family val="2"/>
      </rPr>
      <t>°</t>
    </r>
    <r>
      <rPr>
        <i/>
        <sz val="10"/>
        <rFont val="Verdana"/>
        <family val="2"/>
      </rPr>
      <t>) Data actualització segons les dades del registre del dia 21 d'abril de 2015</t>
    </r>
  </si>
  <si>
    <t>Any 2015*</t>
  </si>
  <si>
    <t>(*) Data actualització segons les dades del registre del dia 9 de maig de 2016</t>
  </si>
  <si>
    <t>Kazakhstan</t>
  </si>
  <si>
    <t>Nova Zelanda</t>
  </si>
  <si>
    <t>2015ª</t>
  </si>
  <si>
    <t>(ª) Data actualització segons les dades del registre del dia 9 de maig de 2016</t>
  </si>
  <si>
    <t>Any 2016*</t>
  </si>
  <si>
    <t>(*) Data actualització segons les dades del registre del dia 24 de maig de 2017</t>
  </si>
  <si>
    <r>
      <t>(</t>
    </r>
    <r>
      <rPr>
        <sz val="10"/>
        <rFont val="Verdana"/>
        <family val="2"/>
      </rPr>
      <t>ª</t>
    </r>
    <r>
      <rPr>
        <i/>
        <sz val="10"/>
        <rFont val="Verdana"/>
        <family val="2"/>
      </rPr>
      <t>) Data actualització segons les dades del registre del dia 9 de maig de 2016</t>
    </r>
  </si>
  <si>
    <r>
      <t>(</t>
    </r>
    <r>
      <rPr>
        <sz val="10"/>
        <rFont val="Arial"/>
        <family val="0"/>
      </rPr>
      <t>³</t>
    </r>
    <r>
      <rPr>
        <i/>
        <sz val="10"/>
        <rFont val="Verdana"/>
        <family val="2"/>
      </rPr>
      <t>) Data actualització segons les dades del registre del dia 24 de maig de 2017</t>
    </r>
  </si>
  <si>
    <t>2016³</t>
  </si>
  <si>
    <t>Sud-àfrica</t>
  </si>
  <si>
    <t>Any 2017*</t>
  </si>
  <si>
    <t>(*) Data actualització segons les dades del registre del dia 22 de maig de 2018</t>
  </si>
  <si>
    <r>
      <t>2017</t>
    </r>
    <r>
      <rPr>
        <b/>
        <sz val="10"/>
        <color indexed="62"/>
        <rFont val="Arial"/>
        <family val="2"/>
      </rPr>
      <t>º</t>
    </r>
  </si>
  <si>
    <r>
      <t>(</t>
    </r>
    <r>
      <rPr>
        <vertAlign val="superscript"/>
        <sz val="8"/>
        <rFont val="Verdana"/>
        <family val="2"/>
      </rPr>
      <t>°</t>
    </r>
    <r>
      <rPr>
        <i/>
        <sz val="10"/>
        <rFont val="Verdana"/>
        <family val="2"/>
      </rPr>
      <t>) Data actualització segons les dades del registre del dia 22 de maig de 2018</t>
    </r>
  </si>
  <si>
    <t>2017'</t>
  </si>
  <si>
    <r>
      <t>(</t>
    </r>
    <r>
      <rPr>
        <sz val="10"/>
        <rFont val="Verdana"/>
        <family val="2"/>
      </rPr>
      <t>'</t>
    </r>
    <r>
      <rPr>
        <i/>
        <sz val="10"/>
        <rFont val="Verdana"/>
        <family val="2"/>
      </rPr>
      <t>) Data actualització segons les dades del registre del dia 22 de maig de 2018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</si>
</sst>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0.0"/>
    <numFmt numFmtId="177" formatCode="[$-40A]dddd\,\ dd&quot; de &quot;mmmm&quot; de &quot;yyyy"/>
    <numFmt numFmtId="178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Verdana"/>
      <family val="2"/>
    </font>
    <font>
      <sz val="10"/>
      <color indexed="62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8.75"/>
      <name val="Verdana"/>
      <family val="2"/>
    </font>
    <font>
      <sz val="8"/>
      <name val="Arial"/>
      <family val="0"/>
    </font>
    <font>
      <b/>
      <sz val="10"/>
      <color indexed="62"/>
      <name val="Arial"/>
      <family val="0"/>
    </font>
    <font>
      <b/>
      <sz val="10"/>
      <color indexed="12"/>
      <name val="Verdana"/>
      <family val="2"/>
    </font>
    <font>
      <sz val="10"/>
      <color indexed="12"/>
      <name val="Arial"/>
      <family val="0"/>
    </font>
    <font>
      <sz val="6"/>
      <name val="Verdana"/>
      <family val="2"/>
    </font>
    <font>
      <vertAlign val="superscript"/>
      <sz val="8"/>
      <name val="Verdana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7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7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0" fontId="12" fillId="0" borderId="8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12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 horizontal="right"/>
    </xf>
    <xf numFmtId="10" fontId="7" fillId="0" borderId="11" xfId="0" applyNumberFormat="1" applyFont="1" applyBorder="1" applyAlignment="1">
      <alignment horizontal="right"/>
    </xf>
    <xf numFmtId="10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8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10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 wrapText="1"/>
    </xf>
    <xf numFmtId="10" fontId="9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13" fillId="0" borderId="2" xfId="0" applyNumberFormat="1" applyFont="1" applyBorder="1" applyAlignment="1">
      <alignment horizontal="center"/>
    </xf>
    <xf numFmtId="10" fontId="13" fillId="0" borderId="3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right"/>
    </xf>
    <xf numFmtId="10" fontId="7" fillId="0" borderId="6" xfId="0" applyNumberFormat="1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2" fillId="0" borderId="8" xfId="0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7" fillId="0" borderId="5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12" fillId="0" borderId="8" xfId="0" applyNumberFormat="1" applyFont="1" applyBorder="1" applyAlignment="1">
      <alignment horizontal="right"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9" fontId="12" fillId="0" borderId="8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0" xfId="0" applyFont="1" applyBorder="1" applyAlignment="1">
      <alignment/>
    </xf>
    <xf numFmtId="3" fontId="12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7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2" fillId="0" borderId="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9" fontId="12" fillId="0" borderId="8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4" fontId="8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2" fontId="13" fillId="0" borderId="8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left" wrapText="1"/>
    </xf>
    <xf numFmtId="14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15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9" fontId="12" fillId="0" borderId="8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21" fillId="0" borderId="8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20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8" xfId="0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10" fontId="13" fillId="0" borderId="2" xfId="0" applyNumberFormat="1" applyFont="1" applyFill="1" applyBorder="1" applyAlignment="1">
      <alignment horizontal="center"/>
    </xf>
    <xf numFmtId="10" fontId="13" fillId="0" borderId="3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 wrapText="1"/>
    </xf>
    <xf numFmtId="0" fontId="12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Alignment="1">
      <alignment/>
    </xf>
    <xf numFmtId="3" fontId="12" fillId="0" borderId="4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chartsheet" Target="chartsheets/sheet1.xml" /><Relationship Id="rId27" Type="http://schemas.openxmlformats.org/officeDocument/2006/relationships/worksheet" Target="worksheets/sheet26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 El Vendrell total població per sexes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27"/>
          <c:w val="0.9762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'Recom. nacional. i sexes'!$O$23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FF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'Recom. nacional. i sexes'!$B$25:$B$47</c:f>
              <c:strCache>
                <c:ptCount val="23"/>
                <c:pt idx="0">
                  <c:v>1991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2005*</c:v>
                </c:pt>
                <c:pt idx="11">
                  <c:v>2006**</c:v>
                </c:pt>
                <c:pt idx="12">
                  <c:v>2007***</c:v>
                </c:pt>
                <c:pt idx="13">
                  <c:v>2008</c:v>
                </c:pt>
                <c:pt idx="14">
                  <c:v>2009"</c:v>
                </c:pt>
                <c:pt idx="15">
                  <c:v>2010""</c:v>
                </c:pt>
                <c:pt idx="16">
                  <c:v>2011"""</c:v>
                </c:pt>
                <c:pt idx="17">
                  <c:v>2012¹</c:v>
                </c:pt>
                <c:pt idx="18">
                  <c:v>2013²</c:v>
                </c:pt>
                <c:pt idx="19">
                  <c:v>2014°</c:v>
                </c:pt>
                <c:pt idx="20">
                  <c:v>2015ª</c:v>
                </c:pt>
                <c:pt idx="21">
                  <c:v>2016³</c:v>
                </c:pt>
                <c:pt idx="22">
                  <c:v>2017'</c:v>
                </c:pt>
              </c:strCache>
            </c:strRef>
          </c:cat>
          <c:val>
            <c:numRef>
              <c:f>'Recom. nacional. i sexes'!$O$25:$O$47</c:f>
              <c:numCache>
                <c:ptCount val="23"/>
                <c:pt idx="0">
                  <c:v>7765</c:v>
                </c:pt>
                <c:pt idx="1">
                  <c:v>9511</c:v>
                </c:pt>
                <c:pt idx="2">
                  <c:v>10087</c:v>
                </c:pt>
                <c:pt idx="3">
                  <c:v>10654</c:v>
                </c:pt>
                <c:pt idx="4">
                  <c:v>11348</c:v>
                </c:pt>
                <c:pt idx="5">
                  <c:v>12031</c:v>
                </c:pt>
                <c:pt idx="6">
                  <c:v>12770</c:v>
                </c:pt>
                <c:pt idx="7">
                  <c:v>13551</c:v>
                </c:pt>
                <c:pt idx="8">
                  <c:v>14305</c:v>
                </c:pt>
                <c:pt idx="9">
                  <c:v>15390</c:v>
                </c:pt>
                <c:pt idx="10">
                  <c:v>16360</c:v>
                </c:pt>
                <c:pt idx="11">
                  <c:v>17064</c:v>
                </c:pt>
                <c:pt idx="12">
                  <c:v>18003</c:v>
                </c:pt>
                <c:pt idx="13">
                  <c:v>18139</c:v>
                </c:pt>
                <c:pt idx="14">
                  <c:v>18410</c:v>
                </c:pt>
                <c:pt idx="15">
                  <c:v>18587</c:v>
                </c:pt>
                <c:pt idx="16">
                  <c:v>18546</c:v>
                </c:pt>
                <c:pt idx="17">
                  <c:v>18593</c:v>
                </c:pt>
                <c:pt idx="18">
                  <c:v>18538</c:v>
                </c:pt>
                <c:pt idx="19">
                  <c:v>18379</c:v>
                </c:pt>
                <c:pt idx="20">
                  <c:v>18372</c:v>
                </c:pt>
                <c:pt idx="21">
                  <c:v>18403</c:v>
                </c:pt>
                <c:pt idx="22">
                  <c:v>18649</c:v>
                </c:pt>
              </c:numCache>
            </c:numRef>
          </c:val>
        </c:ser>
        <c:ser>
          <c:idx val="1"/>
          <c:order val="1"/>
          <c:tx>
            <c:strRef>
              <c:f>'Recom. nacional. i sexes'!$P$23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00FF00"/>
                </a:gs>
              </a:gsLst>
              <a:lin ang="0" scaled="1"/>
            </a:gradFill>
            <a:ln w="3175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'Recom. nacional. i sexes'!$B$25:$B$47</c:f>
              <c:strCache>
                <c:ptCount val="23"/>
                <c:pt idx="0">
                  <c:v>1991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2005*</c:v>
                </c:pt>
                <c:pt idx="11">
                  <c:v>2006**</c:v>
                </c:pt>
                <c:pt idx="12">
                  <c:v>2007***</c:v>
                </c:pt>
                <c:pt idx="13">
                  <c:v>2008</c:v>
                </c:pt>
                <c:pt idx="14">
                  <c:v>2009"</c:v>
                </c:pt>
                <c:pt idx="15">
                  <c:v>2010""</c:v>
                </c:pt>
                <c:pt idx="16">
                  <c:v>2011"""</c:v>
                </c:pt>
                <c:pt idx="17">
                  <c:v>2012¹</c:v>
                </c:pt>
                <c:pt idx="18">
                  <c:v>2013²</c:v>
                </c:pt>
                <c:pt idx="19">
                  <c:v>2014°</c:v>
                </c:pt>
                <c:pt idx="20">
                  <c:v>2015ª</c:v>
                </c:pt>
                <c:pt idx="21">
                  <c:v>2016³</c:v>
                </c:pt>
                <c:pt idx="22">
                  <c:v>2017'</c:v>
                </c:pt>
              </c:strCache>
            </c:strRef>
          </c:cat>
          <c:val>
            <c:numRef>
              <c:f>'Recom. nacional. i sexes'!$P$25:$P$47</c:f>
              <c:numCache>
                <c:ptCount val="23"/>
                <c:pt idx="0">
                  <c:v>7967</c:v>
                </c:pt>
                <c:pt idx="1">
                  <c:v>9583</c:v>
                </c:pt>
                <c:pt idx="2">
                  <c:v>10104</c:v>
                </c:pt>
                <c:pt idx="3">
                  <c:v>10653</c:v>
                </c:pt>
                <c:pt idx="4">
                  <c:v>11270</c:v>
                </c:pt>
                <c:pt idx="5">
                  <c:v>11894</c:v>
                </c:pt>
                <c:pt idx="6">
                  <c:v>12619</c:v>
                </c:pt>
                <c:pt idx="7">
                  <c:v>13324</c:v>
                </c:pt>
                <c:pt idx="8">
                  <c:v>14120</c:v>
                </c:pt>
                <c:pt idx="9">
                  <c:v>15122</c:v>
                </c:pt>
                <c:pt idx="10">
                  <c:v>16029</c:v>
                </c:pt>
                <c:pt idx="11">
                  <c:v>16580</c:v>
                </c:pt>
                <c:pt idx="12">
                  <c:v>17514</c:v>
                </c:pt>
                <c:pt idx="13">
                  <c:v>17843</c:v>
                </c:pt>
                <c:pt idx="14">
                  <c:v>18146</c:v>
                </c:pt>
                <c:pt idx="15">
                  <c:v>18381</c:v>
                </c:pt>
                <c:pt idx="16">
                  <c:v>18388</c:v>
                </c:pt>
                <c:pt idx="17">
                  <c:v>18500</c:v>
                </c:pt>
                <c:pt idx="18">
                  <c:v>18528</c:v>
                </c:pt>
                <c:pt idx="19">
                  <c:v>18426</c:v>
                </c:pt>
                <c:pt idx="20">
                  <c:v>18462</c:v>
                </c:pt>
                <c:pt idx="21">
                  <c:v>18597</c:v>
                </c:pt>
                <c:pt idx="22">
                  <c:v>18830</c:v>
                </c:pt>
              </c:numCache>
            </c:numRef>
          </c:val>
        </c:ser>
        <c:axId val="9892965"/>
        <c:axId val="21927822"/>
      </c:barChart>
      <c:lineChart>
        <c:grouping val="standard"/>
        <c:varyColors val="0"/>
        <c:ser>
          <c:idx val="2"/>
          <c:order val="2"/>
          <c:tx>
            <c:strRef>
              <c:f>Recomptes!$B$32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25400">
                <a:solidFill>
                  <a:srgbClr val="FF6600"/>
                </a:solidFill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'Recom. nacional. i sexes'!$B$25:$B$47</c:f>
              <c:strCache>
                <c:ptCount val="23"/>
                <c:pt idx="0">
                  <c:v>1991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2005*</c:v>
                </c:pt>
                <c:pt idx="11">
                  <c:v>2006**</c:v>
                </c:pt>
                <c:pt idx="12">
                  <c:v>2007***</c:v>
                </c:pt>
                <c:pt idx="13">
                  <c:v>2008</c:v>
                </c:pt>
                <c:pt idx="14">
                  <c:v>2009"</c:v>
                </c:pt>
                <c:pt idx="15">
                  <c:v>2010""</c:v>
                </c:pt>
                <c:pt idx="16">
                  <c:v>2011"""</c:v>
                </c:pt>
                <c:pt idx="17">
                  <c:v>2012¹</c:v>
                </c:pt>
                <c:pt idx="18">
                  <c:v>2013²</c:v>
                </c:pt>
                <c:pt idx="19">
                  <c:v>2014°</c:v>
                </c:pt>
                <c:pt idx="20">
                  <c:v>2015ª</c:v>
                </c:pt>
                <c:pt idx="21">
                  <c:v>2016³</c:v>
                </c:pt>
                <c:pt idx="22">
                  <c:v>2017'</c:v>
                </c:pt>
              </c:strCache>
            </c:strRef>
          </c:cat>
          <c:val>
            <c:numRef>
              <c:f>Recomptes!$D$32:$Z$32</c:f>
              <c:numCache>
                <c:ptCount val="23"/>
                <c:pt idx="0">
                  <c:v>15732</c:v>
                </c:pt>
                <c:pt idx="1">
                  <c:v>19094</c:v>
                </c:pt>
                <c:pt idx="2">
                  <c:v>20191</c:v>
                </c:pt>
                <c:pt idx="3">
                  <c:v>21307</c:v>
                </c:pt>
                <c:pt idx="4">
                  <c:v>22618</c:v>
                </c:pt>
                <c:pt idx="5">
                  <c:v>23925</c:v>
                </c:pt>
                <c:pt idx="6">
                  <c:v>25389</c:v>
                </c:pt>
                <c:pt idx="7">
                  <c:v>26875</c:v>
                </c:pt>
                <c:pt idx="8">
                  <c:v>28425</c:v>
                </c:pt>
                <c:pt idx="9">
                  <c:v>30512</c:v>
                </c:pt>
                <c:pt idx="10">
                  <c:v>32312</c:v>
                </c:pt>
                <c:pt idx="11">
                  <c:v>33644</c:v>
                </c:pt>
                <c:pt idx="12">
                  <c:v>35517</c:v>
                </c:pt>
                <c:pt idx="13">
                  <c:v>35982</c:v>
                </c:pt>
                <c:pt idx="14">
                  <c:v>36556</c:v>
                </c:pt>
                <c:pt idx="15">
                  <c:v>36968</c:v>
                </c:pt>
                <c:pt idx="16">
                  <c:v>36934</c:v>
                </c:pt>
                <c:pt idx="17">
                  <c:v>37093</c:v>
                </c:pt>
                <c:pt idx="18">
                  <c:v>37066</c:v>
                </c:pt>
                <c:pt idx="19">
                  <c:v>36805</c:v>
                </c:pt>
                <c:pt idx="20">
                  <c:v>36834</c:v>
                </c:pt>
                <c:pt idx="21">
                  <c:v>37000</c:v>
                </c:pt>
                <c:pt idx="22">
                  <c:v>37479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Recomptes!$B$24</c:f>
              <c:strCache>
                <c:ptCount val="1"/>
                <c:pt idx="0">
                  <c:v>Estat Espanyol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25400">
                <a:solidFill>
                  <a:srgbClr val="FF00FF"/>
                </a:solidFill>
              </a:ln>
            </c:spPr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'Recom. nacional. i sexes'!$B$25:$B$47</c:f>
              <c:strCache>
                <c:ptCount val="23"/>
                <c:pt idx="0">
                  <c:v>1991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2005*</c:v>
                </c:pt>
                <c:pt idx="11">
                  <c:v>2006**</c:v>
                </c:pt>
                <c:pt idx="12">
                  <c:v>2007***</c:v>
                </c:pt>
                <c:pt idx="13">
                  <c:v>2008</c:v>
                </c:pt>
                <c:pt idx="14">
                  <c:v>2009"</c:v>
                </c:pt>
                <c:pt idx="15">
                  <c:v>2010""</c:v>
                </c:pt>
                <c:pt idx="16">
                  <c:v>2011"""</c:v>
                </c:pt>
                <c:pt idx="17">
                  <c:v>2012¹</c:v>
                </c:pt>
                <c:pt idx="18">
                  <c:v>2013²</c:v>
                </c:pt>
                <c:pt idx="19">
                  <c:v>2014°</c:v>
                </c:pt>
                <c:pt idx="20">
                  <c:v>2015ª</c:v>
                </c:pt>
                <c:pt idx="21">
                  <c:v>2016³</c:v>
                </c:pt>
                <c:pt idx="22">
                  <c:v>2017'</c:v>
                </c:pt>
              </c:strCache>
            </c:strRef>
          </c:cat>
          <c:val>
            <c:numRef>
              <c:f>Recomptes!$D$24:$Z$24</c:f>
              <c:numCache>
                <c:ptCount val="23"/>
                <c:pt idx="0">
                  <c:v>15470</c:v>
                </c:pt>
                <c:pt idx="1">
                  <c:v>18547</c:v>
                </c:pt>
                <c:pt idx="2">
                  <c:v>19550</c:v>
                </c:pt>
                <c:pt idx="3">
                  <c:v>20522</c:v>
                </c:pt>
                <c:pt idx="4">
                  <c:v>21611</c:v>
                </c:pt>
                <c:pt idx="5">
                  <c:v>22554</c:v>
                </c:pt>
                <c:pt idx="6">
                  <c:v>23703</c:v>
                </c:pt>
                <c:pt idx="7">
                  <c:v>24563</c:v>
                </c:pt>
                <c:pt idx="8">
                  <c:v>25424</c:v>
                </c:pt>
                <c:pt idx="9">
                  <c:v>26762</c:v>
                </c:pt>
                <c:pt idx="10">
                  <c:v>27796</c:v>
                </c:pt>
                <c:pt idx="11">
                  <c:v>28555</c:v>
                </c:pt>
                <c:pt idx="12">
                  <c:v>29706</c:v>
                </c:pt>
                <c:pt idx="13">
                  <c:v>29902</c:v>
                </c:pt>
                <c:pt idx="14">
                  <c:v>30321</c:v>
                </c:pt>
                <c:pt idx="15">
                  <c:v>30763</c:v>
                </c:pt>
                <c:pt idx="16">
                  <c:v>30694</c:v>
                </c:pt>
                <c:pt idx="17">
                  <c:v>30922</c:v>
                </c:pt>
                <c:pt idx="18">
                  <c:v>31102</c:v>
                </c:pt>
                <c:pt idx="19">
                  <c:v>31405</c:v>
                </c:pt>
                <c:pt idx="20">
                  <c:v>31429</c:v>
                </c:pt>
                <c:pt idx="21">
                  <c:v>31608</c:v>
                </c:pt>
                <c:pt idx="22">
                  <c:v>31910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Recomptes!$B$34</c:f>
              <c:strCache>
                <c:ptCount val="1"/>
                <c:pt idx="0">
                  <c:v>Altres nacionalitats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'Recom. nacional. i sexes'!$B$25:$B$47</c:f>
              <c:strCache>
                <c:ptCount val="23"/>
                <c:pt idx="0">
                  <c:v>1991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2005*</c:v>
                </c:pt>
                <c:pt idx="11">
                  <c:v>2006**</c:v>
                </c:pt>
                <c:pt idx="12">
                  <c:v>2007***</c:v>
                </c:pt>
                <c:pt idx="13">
                  <c:v>2008</c:v>
                </c:pt>
                <c:pt idx="14">
                  <c:v>2009"</c:v>
                </c:pt>
                <c:pt idx="15">
                  <c:v>2010""</c:v>
                </c:pt>
                <c:pt idx="16">
                  <c:v>2011"""</c:v>
                </c:pt>
                <c:pt idx="17">
                  <c:v>2012¹</c:v>
                </c:pt>
                <c:pt idx="18">
                  <c:v>2013²</c:v>
                </c:pt>
                <c:pt idx="19">
                  <c:v>2014°</c:v>
                </c:pt>
                <c:pt idx="20">
                  <c:v>2015ª</c:v>
                </c:pt>
                <c:pt idx="21">
                  <c:v>2016³</c:v>
                </c:pt>
                <c:pt idx="22">
                  <c:v>2017'</c:v>
                </c:pt>
              </c:strCache>
            </c:strRef>
          </c:cat>
          <c:val>
            <c:numRef>
              <c:f>Recomptes!$D$30:$Z$30</c:f>
              <c:numCache>
                <c:ptCount val="23"/>
                <c:pt idx="0">
                  <c:v>262</c:v>
                </c:pt>
                <c:pt idx="1">
                  <c:v>547</c:v>
                </c:pt>
                <c:pt idx="2">
                  <c:v>641</c:v>
                </c:pt>
                <c:pt idx="3">
                  <c:v>785</c:v>
                </c:pt>
                <c:pt idx="4">
                  <c:v>1007</c:v>
                </c:pt>
                <c:pt idx="5">
                  <c:v>1371</c:v>
                </c:pt>
                <c:pt idx="6">
                  <c:v>1686</c:v>
                </c:pt>
                <c:pt idx="7">
                  <c:v>2312</c:v>
                </c:pt>
                <c:pt idx="8">
                  <c:v>3001</c:v>
                </c:pt>
                <c:pt idx="9">
                  <c:v>3750</c:v>
                </c:pt>
                <c:pt idx="10">
                  <c:v>4516</c:v>
                </c:pt>
                <c:pt idx="11">
                  <c:v>5089</c:v>
                </c:pt>
                <c:pt idx="12">
                  <c:v>5811</c:v>
                </c:pt>
                <c:pt idx="13">
                  <c:v>6080</c:v>
                </c:pt>
                <c:pt idx="14">
                  <c:v>6235</c:v>
                </c:pt>
                <c:pt idx="15">
                  <c:v>6205</c:v>
                </c:pt>
                <c:pt idx="16">
                  <c:v>6240</c:v>
                </c:pt>
                <c:pt idx="17">
                  <c:v>6171</c:v>
                </c:pt>
                <c:pt idx="18">
                  <c:v>5964</c:v>
                </c:pt>
                <c:pt idx="19">
                  <c:v>5400</c:v>
                </c:pt>
                <c:pt idx="20">
                  <c:v>5405</c:v>
                </c:pt>
                <c:pt idx="21">
                  <c:v>5392</c:v>
                </c:pt>
                <c:pt idx="22">
                  <c:v>5569</c:v>
                </c:pt>
              </c:numCache>
            </c:numRef>
          </c:val>
          <c:smooth val="0"/>
        </c:ser>
        <c:axId val="9892965"/>
        <c:axId val="21927822"/>
      </c:lineChart>
      <c:catAx>
        <c:axId val="989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anys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21927822"/>
        <c:crosses val="autoZero"/>
        <c:auto val="1"/>
        <c:lblOffset val="60"/>
        <c:noMultiLvlLbl val="0"/>
      </c:catAx>
      <c:valAx>
        <c:axId val="21927822"/>
        <c:scaling>
          <c:orientation val="minMax"/>
          <c:max val="4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habitants</a:t>
                </a:r>
              </a:p>
            </c:rich>
          </c:tx>
          <c:layout>
            <c:manualLayout>
              <c:xMode val="factor"/>
              <c:yMode val="factor"/>
              <c:x val="0.009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92965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95725"/>
          <c:w val="0.639"/>
          <c:h val="0.0427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MAIKA\nacionali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1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Recomptes"/>
    </sheetNames>
    <sheetDataSet>
      <sheetData sheetId="1">
        <row r="33">
          <cell r="H33">
            <v>303</v>
          </cell>
        </row>
        <row r="41">
          <cell r="H41">
            <v>21</v>
          </cell>
        </row>
        <row r="51">
          <cell r="H51">
            <v>40</v>
          </cell>
        </row>
        <row r="60">
          <cell r="H60">
            <v>18</v>
          </cell>
        </row>
      </sheetData>
      <sheetData sheetId="2">
        <row r="17">
          <cell r="H17">
            <v>19550</v>
          </cell>
        </row>
        <row r="35">
          <cell r="H35">
            <v>357</v>
          </cell>
        </row>
        <row r="45">
          <cell r="H45">
            <v>31</v>
          </cell>
        </row>
        <row r="56">
          <cell r="H56">
            <v>46</v>
          </cell>
        </row>
        <row r="63">
          <cell r="H63">
            <v>16</v>
          </cell>
        </row>
      </sheetData>
      <sheetData sheetId="3">
        <row r="18">
          <cell r="H18">
            <v>20522</v>
          </cell>
        </row>
        <row r="37">
          <cell r="H37">
            <v>450</v>
          </cell>
        </row>
        <row r="47">
          <cell r="H47">
            <v>35</v>
          </cell>
        </row>
        <row r="58">
          <cell r="H58">
            <v>56</v>
          </cell>
        </row>
        <row r="64">
          <cell r="H64">
            <v>14</v>
          </cell>
        </row>
      </sheetData>
      <sheetData sheetId="4">
        <row r="19">
          <cell r="H19">
            <v>21611</v>
          </cell>
        </row>
        <row r="40">
          <cell r="H40">
            <v>609</v>
          </cell>
        </row>
        <row r="50">
          <cell r="H50">
            <v>37</v>
          </cell>
        </row>
        <row r="61">
          <cell r="H61">
            <v>73</v>
          </cell>
        </row>
        <row r="68">
          <cell r="H68">
            <v>20</v>
          </cell>
        </row>
      </sheetData>
      <sheetData sheetId="5">
        <row r="44">
          <cell r="H44">
            <v>850</v>
          </cell>
        </row>
        <row r="54">
          <cell r="H54">
            <v>41</v>
          </cell>
        </row>
        <row r="65">
          <cell r="H65">
            <v>130</v>
          </cell>
        </row>
        <row r="72">
          <cell r="H7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68"/>
  <sheetViews>
    <sheetView workbookViewId="0" topLeftCell="A29">
      <selection activeCell="C10" sqref="C10"/>
    </sheetView>
  </sheetViews>
  <sheetFormatPr defaultColWidth="11.421875" defaultRowHeight="12.75"/>
  <cols>
    <col min="1" max="1" width="5.8515625" style="0" customWidth="1"/>
    <col min="2" max="2" width="6.421875" style="0" customWidth="1"/>
    <col min="3" max="3" width="32.8515625" style="0" customWidth="1"/>
    <col min="4" max="4" width="13.421875" style="0" customWidth="1"/>
    <col min="5" max="5" width="6.8515625" style="0" customWidth="1"/>
    <col min="7" max="7" width="6.140625" style="0" customWidth="1"/>
    <col min="8" max="8" width="16.421875" style="0" customWidth="1"/>
    <col min="9" max="9" width="8.00390625" style="0" customWidth="1"/>
  </cols>
  <sheetData>
    <row r="1" spans="3:17" s="14" customFormat="1" ht="21.75" customHeight="1">
      <c r="C1" s="13" t="s">
        <v>401</v>
      </c>
      <c r="D1" s="13"/>
      <c r="E1" s="13"/>
      <c r="F1" s="13"/>
      <c r="G1" s="13"/>
      <c r="I1" s="15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="14" customFormat="1" ht="12.75" customHeight="1">
      <c r="C4" s="18" t="s">
        <v>77</v>
      </c>
    </row>
    <row r="5" spans="3:9" s="14" customFormat="1" ht="12.75" customHeight="1">
      <c r="C5" s="19" t="s">
        <v>1</v>
      </c>
      <c r="D5" s="19"/>
      <c r="E5" s="19"/>
      <c r="F5" s="19"/>
      <c r="G5" s="19"/>
      <c r="H5" s="19"/>
      <c r="I5" s="20"/>
    </row>
    <row r="6" s="14" customFormat="1" ht="12.75" customHeight="1">
      <c r="C6" s="21" t="s">
        <v>0</v>
      </c>
    </row>
    <row r="7" s="14" customFormat="1" ht="12.75"/>
    <row r="8" s="14" customFormat="1" ht="12.75">
      <c r="C8" s="22" t="s">
        <v>76</v>
      </c>
    </row>
    <row r="9" s="14" customFormat="1" ht="13.5" thickBot="1"/>
    <row r="10" spans="3:9" s="27" customFormat="1" ht="13.5" thickBot="1">
      <c r="C10" s="23" t="s">
        <v>88</v>
      </c>
      <c r="D10" s="24" t="s">
        <v>89</v>
      </c>
      <c r="E10" s="24"/>
      <c r="F10" s="24" t="s">
        <v>91</v>
      </c>
      <c r="G10" s="24"/>
      <c r="H10" s="25" t="s">
        <v>92</v>
      </c>
      <c r="I10" s="26"/>
    </row>
    <row r="11" spans="3:8" s="14" customFormat="1" ht="12.75">
      <c r="C11" s="28"/>
      <c r="D11" s="29"/>
      <c r="E11" s="29"/>
      <c r="F11" s="29"/>
      <c r="G11" s="29"/>
      <c r="H11" s="30"/>
    </row>
    <row r="12" spans="3:8" s="14" customFormat="1" ht="12.75">
      <c r="C12" s="31" t="s">
        <v>2</v>
      </c>
      <c r="D12" s="32">
        <v>12</v>
      </c>
      <c r="E12" s="32"/>
      <c r="F12" s="32">
        <v>7</v>
      </c>
      <c r="G12" s="32"/>
      <c r="H12" s="33">
        <f aca="true" t="shared" si="0" ref="H12:H27">SUM(D12:F12)</f>
        <v>19</v>
      </c>
    </row>
    <row r="13" spans="3:8" s="14" customFormat="1" ht="12.75">
      <c r="C13" s="31" t="s">
        <v>13</v>
      </c>
      <c r="D13" s="32">
        <v>6</v>
      </c>
      <c r="E13" s="32"/>
      <c r="F13" s="32">
        <v>3</v>
      </c>
      <c r="G13" s="32"/>
      <c r="H13" s="33">
        <f t="shared" si="0"/>
        <v>9</v>
      </c>
    </row>
    <row r="14" spans="3:10" s="14" customFormat="1" ht="12.75">
      <c r="C14" s="31" t="s">
        <v>52</v>
      </c>
      <c r="D14" s="32">
        <v>1</v>
      </c>
      <c r="E14" s="32"/>
      <c r="F14" s="32"/>
      <c r="G14" s="32"/>
      <c r="H14" s="33">
        <f t="shared" si="0"/>
        <v>1</v>
      </c>
      <c r="I14" s="34"/>
      <c r="J14" s="34"/>
    </row>
    <row r="15" spans="3:10" s="14" customFormat="1" ht="12.75">
      <c r="C15" s="31" t="s">
        <v>39</v>
      </c>
      <c r="D15" s="32"/>
      <c r="E15" s="32"/>
      <c r="F15" s="32">
        <v>1</v>
      </c>
      <c r="G15" s="32"/>
      <c r="H15" s="33">
        <f t="shared" si="0"/>
        <v>1</v>
      </c>
      <c r="I15" s="34"/>
      <c r="J15" s="34"/>
    </row>
    <row r="16" spans="3:10" s="14" customFormat="1" ht="12.75">
      <c r="C16" s="31" t="s">
        <v>20</v>
      </c>
      <c r="D16" s="32">
        <v>2</v>
      </c>
      <c r="E16" s="32"/>
      <c r="F16" s="32">
        <v>11</v>
      </c>
      <c r="G16" s="32"/>
      <c r="H16" s="33">
        <f t="shared" si="0"/>
        <v>13</v>
      </c>
      <c r="I16" s="34"/>
      <c r="J16" s="34"/>
    </row>
    <row r="17" spans="3:10" s="14" customFormat="1" ht="12.75">
      <c r="C17" s="31" t="s">
        <v>69</v>
      </c>
      <c r="D17" s="32">
        <v>7623</v>
      </c>
      <c r="E17" s="32"/>
      <c r="F17" s="32">
        <v>7847</v>
      </c>
      <c r="G17" s="32"/>
      <c r="H17" s="33">
        <f t="shared" si="0"/>
        <v>15470</v>
      </c>
      <c r="I17" s="34"/>
      <c r="J17" s="34"/>
    </row>
    <row r="18" spans="3:10" s="14" customFormat="1" ht="12.75">
      <c r="C18" s="31" t="s">
        <v>4</v>
      </c>
      <c r="D18" s="32">
        <v>10</v>
      </c>
      <c r="E18" s="32"/>
      <c r="F18" s="32">
        <v>12</v>
      </c>
      <c r="G18" s="32"/>
      <c r="H18" s="33">
        <f t="shared" si="0"/>
        <v>22</v>
      </c>
      <c r="I18" s="34"/>
      <c r="J18" s="34"/>
    </row>
    <row r="19" spans="3:10" s="14" customFormat="1" ht="12.75">
      <c r="C19" s="31" t="s">
        <v>16</v>
      </c>
      <c r="D19" s="32">
        <v>1</v>
      </c>
      <c r="E19" s="32"/>
      <c r="F19" s="32"/>
      <c r="G19" s="32"/>
      <c r="H19" s="33">
        <f t="shared" si="0"/>
        <v>1</v>
      </c>
      <c r="I19" s="34"/>
      <c r="J19" s="34"/>
    </row>
    <row r="20" spans="3:10" s="14" customFormat="1" ht="12.75">
      <c r="C20" s="31" t="s">
        <v>7</v>
      </c>
      <c r="D20" s="32">
        <v>6</v>
      </c>
      <c r="E20" s="32"/>
      <c r="F20" s="32">
        <v>2</v>
      </c>
      <c r="G20" s="32"/>
      <c r="H20" s="33">
        <f t="shared" si="0"/>
        <v>8</v>
      </c>
      <c r="I20" s="34"/>
      <c r="J20" s="34"/>
    </row>
    <row r="21" spans="3:10" s="14" customFormat="1" ht="12.75">
      <c r="C21" s="31" t="s">
        <v>25</v>
      </c>
      <c r="D21" s="32">
        <v>4</v>
      </c>
      <c r="E21" s="32"/>
      <c r="F21" s="32">
        <v>3</v>
      </c>
      <c r="G21" s="32"/>
      <c r="H21" s="33">
        <f t="shared" si="0"/>
        <v>7</v>
      </c>
      <c r="I21" s="34"/>
      <c r="J21" s="34"/>
    </row>
    <row r="22" spans="3:10" s="14" customFormat="1" ht="12.75">
      <c r="C22" s="31" t="s">
        <v>47</v>
      </c>
      <c r="D22" s="32">
        <v>4</v>
      </c>
      <c r="E22" s="32"/>
      <c r="F22" s="32">
        <v>6</v>
      </c>
      <c r="G22" s="32"/>
      <c r="H22" s="33">
        <f t="shared" si="0"/>
        <v>10</v>
      </c>
      <c r="I22" s="34"/>
      <c r="J22" s="34"/>
    </row>
    <row r="23" spans="3:10" s="14" customFormat="1" ht="12.75">
      <c r="C23" s="31" t="s">
        <v>8</v>
      </c>
      <c r="D23" s="32">
        <v>1</v>
      </c>
      <c r="E23" s="32"/>
      <c r="F23" s="32">
        <v>3</v>
      </c>
      <c r="G23" s="32"/>
      <c r="H23" s="33">
        <f t="shared" si="0"/>
        <v>4</v>
      </c>
      <c r="I23" s="34"/>
      <c r="J23" s="34"/>
    </row>
    <row r="24" spans="3:10" s="14" customFormat="1" ht="12.75">
      <c r="C24" s="31" t="s">
        <v>51</v>
      </c>
      <c r="D24" s="32">
        <v>1</v>
      </c>
      <c r="E24" s="32"/>
      <c r="F24" s="32">
        <v>4</v>
      </c>
      <c r="G24" s="32"/>
      <c r="H24" s="33">
        <f t="shared" si="0"/>
        <v>5</v>
      </c>
      <c r="I24" s="34"/>
      <c r="J24" s="34"/>
    </row>
    <row r="25" spans="3:10" s="14" customFormat="1" ht="12.75">
      <c r="C25" s="31" t="s">
        <v>71</v>
      </c>
      <c r="D25" s="32"/>
      <c r="E25" s="32"/>
      <c r="F25" s="32">
        <v>1</v>
      </c>
      <c r="G25" s="32"/>
      <c r="H25" s="33">
        <f t="shared" si="0"/>
        <v>1</v>
      </c>
      <c r="I25" s="34"/>
      <c r="J25" s="34"/>
    </row>
    <row r="26" spans="3:10" s="14" customFormat="1" ht="12.75">
      <c r="C26" s="31" t="s">
        <v>26</v>
      </c>
      <c r="D26" s="32"/>
      <c r="E26" s="32"/>
      <c r="F26" s="32">
        <v>5</v>
      </c>
      <c r="G26" s="32"/>
      <c r="H26" s="33">
        <f t="shared" si="0"/>
        <v>5</v>
      </c>
      <c r="I26" s="34"/>
      <c r="J26" s="34"/>
    </row>
    <row r="27" spans="3:10" s="14" customFormat="1" ht="12.75">
      <c r="C27" s="31" t="s">
        <v>12</v>
      </c>
      <c r="D27" s="32">
        <v>5</v>
      </c>
      <c r="E27" s="32"/>
      <c r="F27" s="32"/>
      <c r="G27" s="32"/>
      <c r="H27" s="33">
        <f t="shared" si="0"/>
        <v>5</v>
      </c>
      <c r="I27" s="34"/>
      <c r="J27" s="34"/>
    </row>
    <row r="28" spans="3:10" s="39" customFormat="1" ht="12.75">
      <c r="C28" s="35" t="s">
        <v>124</v>
      </c>
      <c r="D28" s="36">
        <f>SUM(D12:D27)</f>
        <v>7676</v>
      </c>
      <c r="E28" s="36"/>
      <c r="F28" s="36">
        <f>SUM(F12:F27)</f>
        <v>7905</v>
      </c>
      <c r="G28" s="36"/>
      <c r="H28" s="37">
        <f>SUM(H12:H27)</f>
        <v>15581</v>
      </c>
      <c r="I28" s="38"/>
      <c r="J28" s="38"/>
    </row>
    <row r="29" spans="3:10" s="14" customFormat="1" ht="12.75">
      <c r="C29" s="31"/>
      <c r="D29" s="32"/>
      <c r="E29" s="32"/>
      <c r="F29" s="32"/>
      <c r="G29" s="32"/>
      <c r="H29" s="33"/>
      <c r="I29" s="34"/>
      <c r="J29" s="34"/>
    </row>
    <row r="30" spans="3:10" s="14" customFormat="1" ht="12.75">
      <c r="C30" s="31" t="s">
        <v>6</v>
      </c>
      <c r="D30" s="32">
        <v>74</v>
      </c>
      <c r="E30" s="32"/>
      <c r="F30" s="32">
        <v>43</v>
      </c>
      <c r="G30" s="32"/>
      <c r="H30" s="33">
        <f>SUM(D30:F30)</f>
        <v>117</v>
      </c>
      <c r="I30" s="34"/>
      <c r="J30" s="34"/>
    </row>
    <row r="31" spans="3:10" s="39" customFormat="1" ht="12.75">
      <c r="C31" s="40" t="s">
        <v>130</v>
      </c>
      <c r="D31" s="36">
        <f>SUM(D30)</f>
        <v>74</v>
      </c>
      <c r="E31" s="36"/>
      <c r="F31" s="36">
        <f>SUM(F30)</f>
        <v>43</v>
      </c>
      <c r="G31" s="36"/>
      <c r="H31" s="37">
        <f>SUM(H30)</f>
        <v>117</v>
      </c>
      <c r="I31" s="38"/>
      <c r="J31" s="38"/>
    </row>
    <row r="32" spans="3:10" s="14" customFormat="1" ht="12.75">
      <c r="C32" s="31"/>
      <c r="D32" s="32"/>
      <c r="E32" s="32"/>
      <c r="F32" s="32"/>
      <c r="G32" s="32"/>
      <c r="H32" s="33"/>
      <c r="I32" s="34"/>
      <c r="J32" s="34"/>
    </row>
    <row r="33" spans="3:10" s="14" customFormat="1" ht="12.75">
      <c r="C33" s="31" t="s">
        <v>23</v>
      </c>
      <c r="D33" s="32">
        <v>1</v>
      </c>
      <c r="E33" s="32"/>
      <c r="F33" s="32"/>
      <c r="G33" s="32"/>
      <c r="H33" s="33">
        <f>SUM(D33:F33)</f>
        <v>1</v>
      </c>
      <c r="I33" s="34"/>
      <c r="J33" s="34"/>
    </row>
    <row r="34" spans="3:10" s="14" customFormat="1" ht="12.75">
      <c r="C34" s="31" t="s">
        <v>45</v>
      </c>
      <c r="D34" s="32">
        <v>1</v>
      </c>
      <c r="E34" s="32"/>
      <c r="F34" s="32">
        <v>1</v>
      </c>
      <c r="G34" s="32"/>
      <c r="H34" s="33">
        <f>SUM(D34:F34)</f>
        <v>2</v>
      </c>
      <c r="I34" s="34"/>
      <c r="J34" s="34"/>
    </row>
    <row r="35" spans="3:10" s="14" customFormat="1" ht="12.75">
      <c r="C35" s="31" t="s">
        <v>9</v>
      </c>
      <c r="D35" s="32">
        <v>2</v>
      </c>
      <c r="E35" s="32"/>
      <c r="F35" s="32">
        <v>3</v>
      </c>
      <c r="G35" s="32"/>
      <c r="H35" s="33">
        <f>SUM(D35:F35)</f>
        <v>5</v>
      </c>
      <c r="I35" s="34"/>
      <c r="J35" s="34"/>
    </row>
    <row r="36" spans="3:10" s="39" customFormat="1" ht="12.75">
      <c r="C36" s="40" t="s">
        <v>133</v>
      </c>
      <c r="D36" s="36">
        <f>SUM(D33:D35)</f>
        <v>4</v>
      </c>
      <c r="E36" s="36"/>
      <c r="F36" s="36">
        <f>SUM(F33:F35)</f>
        <v>4</v>
      </c>
      <c r="G36" s="36"/>
      <c r="H36" s="37">
        <f>SUM(H33:H35)</f>
        <v>8</v>
      </c>
      <c r="I36" s="38"/>
      <c r="J36" s="38"/>
    </row>
    <row r="37" spans="3:10" s="14" customFormat="1" ht="12.75">
      <c r="C37" s="31"/>
      <c r="D37" s="32"/>
      <c r="E37" s="32"/>
      <c r="F37" s="32"/>
      <c r="G37" s="32"/>
      <c r="H37" s="33"/>
      <c r="I37" s="34"/>
      <c r="J37" s="34"/>
    </row>
    <row r="38" spans="3:10" s="14" customFormat="1" ht="12.75">
      <c r="C38" s="31" t="s">
        <v>3</v>
      </c>
      <c r="D38" s="32">
        <v>1</v>
      </c>
      <c r="E38" s="32"/>
      <c r="F38" s="32">
        <v>1</v>
      </c>
      <c r="G38" s="32"/>
      <c r="H38" s="33">
        <f>SUM(D38:F38)</f>
        <v>2</v>
      </c>
      <c r="I38" s="34"/>
      <c r="J38" s="34"/>
    </row>
    <row r="39" spans="3:10" s="14" customFormat="1" ht="12.75">
      <c r="C39" s="31" t="s">
        <v>42</v>
      </c>
      <c r="D39" s="32">
        <v>3</v>
      </c>
      <c r="E39" s="32"/>
      <c r="F39" s="32">
        <v>5</v>
      </c>
      <c r="G39" s="32"/>
      <c r="H39" s="33">
        <f>SUM(D39:F39)</f>
        <v>8</v>
      </c>
      <c r="I39" s="34"/>
      <c r="J39" s="34"/>
    </row>
    <row r="40" spans="3:10" s="14" customFormat="1" ht="12.75">
      <c r="C40" s="31" t="s">
        <v>46</v>
      </c>
      <c r="D40" s="32"/>
      <c r="E40" s="32"/>
      <c r="F40" s="32">
        <v>1</v>
      </c>
      <c r="G40" s="32"/>
      <c r="H40" s="33">
        <f>SUM(D40:F40)</f>
        <v>1</v>
      </c>
      <c r="I40" s="34"/>
      <c r="J40" s="34"/>
    </row>
    <row r="41" spans="3:10" s="14" customFormat="1" ht="12.75">
      <c r="C41" s="31" t="s">
        <v>49</v>
      </c>
      <c r="D41" s="32">
        <v>2</v>
      </c>
      <c r="E41" s="32"/>
      <c r="F41" s="32">
        <v>2</v>
      </c>
      <c r="G41" s="32"/>
      <c r="H41" s="33">
        <f>SUM(D41:F41)</f>
        <v>4</v>
      </c>
      <c r="I41" s="34"/>
      <c r="J41" s="34"/>
    </row>
    <row r="42" spans="3:10" s="14" customFormat="1" ht="12.75">
      <c r="C42" s="31" t="s">
        <v>22</v>
      </c>
      <c r="D42" s="32">
        <v>1</v>
      </c>
      <c r="E42" s="32"/>
      <c r="F42" s="32"/>
      <c r="G42" s="32"/>
      <c r="H42" s="33">
        <f>SUM(D42:F42)</f>
        <v>1</v>
      </c>
      <c r="I42" s="34"/>
      <c r="J42" s="34"/>
    </row>
    <row r="43" spans="3:10" s="39" customFormat="1" ht="12.75">
      <c r="C43" s="40" t="s">
        <v>139</v>
      </c>
      <c r="D43" s="36">
        <f>SUM(D38:D42)</f>
        <v>7</v>
      </c>
      <c r="E43" s="36"/>
      <c r="F43" s="36">
        <f>SUM(F38:F42)</f>
        <v>9</v>
      </c>
      <c r="G43" s="36"/>
      <c r="H43" s="37">
        <f>SUM(H38:H42)</f>
        <v>16</v>
      </c>
      <c r="I43" s="38"/>
      <c r="J43" s="38"/>
    </row>
    <row r="44" spans="3:10" s="14" customFormat="1" ht="12.75">
      <c r="C44" s="31"/>
      <c r="D44" s="32"/>
      <c r="E44" s="32"/>
      <c r="F44" s="32"/>
      <c r="G44" s="32"/>
      <c r="H44" s="33"/>
      <c r="I44" s="34"/>
      <c r="J44" s="34"/>
    </row>
    <row r="45" spans="3:10" s="14" customFormat="1" ht="12.75">
      <c r="C45" s="31" t="s">
        <v>44</v>
      </c>
      <c r="D45" s="32"/>
      <c r="E45" s="32"/>
      <c r="F45" s="32">
        <v>1</v>
      </c>
      <c r="G45" s="32"/>
      <c r="H45" s="33">
        <f>SUM(D45:F45)</f>
        <v>1</v>
      </c>
      <c r="I45" s="34"/>
      <c r="J45" s="34"/>
    </row>
    <row r="46" spans="3:10" s="14" customFormat="1" ht="12.75">
      <c r="C46" s="31" t="s">
        <v>34</v>
      </c>
      <c r="D46" s="32"/>
      <c r="E46" s="32"/>
      <c r="F46" s="32">
        <v>1</v>
      </c>
      <c r="G46" s="32"/>
      <c r="H46" s="33">
        <f>SUM(D46:F46)</f>
        <v>1</v>
      </c>
      <c r="I46" s="34"/>
      <c r="J46" s="34"/>
    </row>
    <row r="47" spans="3:10" s="14" customFormat="1" ht="12.75">
      <c r="C47" s="31" t="s">
        <v>32</v>
      </c>
      <c r="D47" s="32">
        <v>1</v>
      </c>
      <c r="E47" s="32"/>
      <c r="F47" s="32">
        <v>2</v>
      </c>
      <c r="G47" s="32"/>
      <c r="H47" s="33">
        <f>SUM(D47:F47)</f>
        <v>3</v>
      </c>
      <c r="I47" s="34"/>
      <c r="J47" s="34"/>
    </row>
    <row r="48" spans="3:10" s="14" customFormat="1" ht="12.75">
      <c r="C48" s="31" t="s">
        <v>27</v>
      </c>
      <c r="D48" s="32">
        <v>2</v>
      </c>
      <c r="E48" s="32"/>
      <c r="F48" s="32">
        <v>2</v>
      </c>
      <c r="G48" s="32"/>
      <c r="H48" s="33">
        <f>SUM(D48:F48)</f>
        <v>4</v>
      </c>
      <c r="I48" s="41"/>
      <c r="J48" s="42"/>
    </row>
    <row r="49" spans="3:10" s="14" customFormat="1" ht="12.75">
      <c r="C49" s="31" t="s">
        <v>21</v>
      </c>
      <c r="D49" s="32">
        <v>1</v>
      </c>
      <c r="E49" s="32"/>
      <c r="F49" s="32"/>
      <c r="G49" s="32"/>
      <c r="H49" s="33">
        <f>SUM(D49:F49)</f>
        <v>1</v>
      </c>
      <c r="I49" s="34"/>
      <c r="J49" s="34"/>
    </row>
    <row r="50" spans="3:10" s="39" customFormat="1" ht="12.75">
      <c r="C50" s="40" t="s">
        <v>142</v>
      </c>
      <c r="D50" s="36">
        <f>SUM(D45:D49)</f>
        <v>4</v>
      </c>
      <c r="E50" s="36"/>
      <c r="F50" s="36">
        <f>SUM(F45:F49)</f>
        <v>6</v>
      </c>
      <c r="G50" s="36"/>
      <c r="H50" s="37">
        <f>SUM(H45:H49)</f>
        <v>10</v>
      </c>
      <c r="I50" s="38"/>
      <c r="J50" s="38"/>
    </row>
    <row r="51" spans="3:10" s="14" customFormat="1" ht="12.75">
      <c r="C51" s="31"/>
      <c r="D51" s="32"/>
      <c r="E51" s="32"/>
      <c r="F51" s="32"/>
      <c r="G51" s="32"/>
      <c r="H51" s="33"/>
      <c r="I51" s="34"/>
      <c r="J51" s="34"/>
    </row>
    <row r="52" spans="3:8" s="39" customFormat="1" ht="12.75">
      <c r="C52" s="40" t="s">
        <v>92</v>
      </c>
      <c r="D52" s="43">
        <f>SUM(D12:D49)-D43-D36-D31-D28</f>
        <v>7765</v>
      </c>
      <c r="E52" s="43"/>
      <c r="F52" s="43">
        <f>SUM(F12:F49)-F43-F36-F31-F28</f>
        <v>7967</v>
      </c>
      <c r="G52" s="43"/>
      <c r="H52" s="44">
        <f>SUM(H12:H49)-H43-H36-H31-H28</f>
        <v>15732</v>
      </c>
    </row>
    <row r="53" spans="3:8" s="14" customFormat="1" ht="12.75">
      <c r="C53" s="31"/>
      <c r="D53" s="34"/>
      <c r="E53" s="34"/>
      <c r="F53" s="34"/>
      <c r="G53" s="34"/>
      <c r="H53" s="45"/>
    </row>
    <row r="54" spans="3:8" s="14" customFormat="1" ht="13.5" thickBot="1">
      <c r="C54" s="46"/>
      <c r="D54" s="47"/>
      <c r="E54" s="47"/>
      <c r="F54" s="47"/>
      <c r="G54" s="47"/>
      <c r="H54" s="48"/>
    </row>
    <row r="55" s="14" customFormat="1" ht="12.75"/>
    <row r="56" s="14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pans="3:10" s="8" customFormat="1" ht="12.75">
      <c r="C65" s="9"/>
      <c r="D65" s="11"/>
      <c r="E65" s="11"/>
      <c r="F65" s="11"/>
      <c r="G65" s="11"/>
      <c r="H65" s="7"/>
      <c r="I65" s="6"/>
      <c r="J65" s="6"/>
    </row>
    <row r="66" spans="4:8" s="8" customFormat="1" ht="12.75">
      <c r="D66" s="10"/>
      <c r="E66" s="10"/>
      <c r="F66" s="10"/>
      <c r="G66" s="10"/>
      <c r="H66" s="10"/>
    </row>
    <row r="67" spans="4:8" s="8" customFormat="1" ht="12.75">
      <c r="D67" s="10"/>
      <c r="E67" s="10"/>
      <c r="F67" s="10"/>
      <c r="G67" s="10"/>
      <c r="H67" s="7"/>
    </row>
    <row r="68" spans="4:8" s="8" customFormat="1" ht="12.75">
      <c r="D68" s="5"/>
      <c r="E68" s="5"/>
      <c r="F68" s="5"/>
      <c r="G68" s="5"/>
      <c r="H68" s="5"/>
    </row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</sheetData>
  <printOptions/>
  <pageMargins left="1" right="0.75" top="1.14" bottom="1" header="0" footer="0"/>
  <pageSetup fitToHeight="1" fitToWidth="1"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96"/>
  <sheetViews>
    <sheetView workbookViewId="0" topLeftCell="A65">
      <selection activeCell="C1" sqref="C1"/>
    </sheetView>
  </sheetViews>
  <sheetFormatPr defaultColWidth="11.421875" defaultRowHeight="12.75"/>
  <cols>
    <col min="3" max="3" width="32.28125" style="0" customWidth="1"/>
    <col min="4" max="4" width="10.421875" style="4" customWidth="1"/>
    <col min="5" max="5" width="9.7109375" style="1" customWidth="1"/>
    <col min="6" max="6" width="10.57421875" style="4" customWidth="1"/>
    <col min="7" max="7" width="9.8515625" style="1" customWidth="1"/>
    <col min="8" max="8" width="15.140625" style="4" customWidth="1"/>
    <col min="9" max="9" width="10.7109375" style="1" customWidth="1"/>
  </cols>
  <sheetData>
    <row r="1" spans="3:17" s="14" customFormat="1" ht="21.75" customHeight="1">
      <c r="C1" s="13" t="s">
        <v>401</v>
      </c>
      <c r="D1" s="95"/>
      <c r="E1" s="49"/>
      <c r="F1" s="95"/>
      <c r="G1" s="95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09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412</v>
      </c>
      <c r="D3" s="109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93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110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93"/>
      <c r="E6" s="52"/>
      <c r="F6" s="93"/>
      <c r="G6" s="52"/>
      <c r="H6" s="93"/>
      <c r="I6" s="52"/>
    </row>
    <row r="7" spans="4:9" s="14" customFormat="1" ht="12.75">
      <c r="D7" s="93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93"/>
      <c r="E8" s="52"/>
      <c r="F8" s="93"/>
      <c r="G8" s="52"/>
      <c r="H8" s="93"/>
      <c r="I8" s="52"/>
    </row>
    <row r="9" spans="4:9" s="14" customFormat="1" ht="13.5" thickBot="1">
      <c r="D9" s="93"/>
      <c r="E9" s="52"/>
      <c r="F9" s="93"/>
      <c r="G9" s="52"/>
      <c r="H9" s="93"/>
      <c r="I9" s="52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104" t="s">
        <v>90</v>
      </c>
      <c r="H10" s="98" t="s">
        <v>92</v>
      </c>
      <c r="I10" s="105" t="s">
        <v>90</v>
      </c>
    </row>
    <row r="11" spans="3:9" s="14" customFormat="1" ht="12.75">
      <c r="C11" s="28"/>
      <c r="D11" s="113"/>
      <c r="E11" s="57"/>
      <c r="F11" s="113"/>
      <c r="G11" s="57"/>
      <c r="H11" s="113"/>
      <c r="I11" s="58"/>
    </row>
    <row r="12" spans="3:9" s="14" customFormat="1" ht="12.75">
      <c r="C12" s="31" t="s">
        <v>2</v>
      </c>
      <c r="D12" s="32">
        <v>49</v>
      </c>
      <c r="E12" s="76" t="s">
        <v>349</v>
      </c>
      <c r="F12" s="32">
        <v>37</v>
      </c>
      <c r="G12" s="76" t="s">
        <v>350</v>
      </c>
      <c r="H12" s="32">
        <v>86</v>
      </c>
      <c r="I12" s="89" t="s">
        <v>351</v>
      </c>
    </row>
    <row r="13" spans="3:9" s="14" customFormat="1" ht="12.75">
      <c r="C13" s="31" t="s">
        <v>28</v>
      </c>
      <c r="D13" s="32">
        <v>2</v>
      </c>
      <c r="E13" s="76" t="s">
        <v>107</v>
      </c>
      <c r="F13" s="32">
        <v>1</v>
      </c>
      <c r="G13" s="76" t="s">
        <v>108</v>
      </c>
      <c r="H13" s="32">
        <v>3</v>
      </c>
      <c r="I13" s="89" t="s">
        <v>97</v>
      </c>
    </row>
    <row r="14" spans="3:9" s="14" customFormat="1" ht="12.75">
      <c r="C14" s="31" t="s">
        <v>67</v>
      </c>
      <c r="D14" s="32">
        <v>1</v>
      </c>
      <c r="E14" s="76" t="s">
        <v>96</v>
      </c>
      <c r="F14" s="32">
        <v>1</v>
      </c>
      <c r="G14" s="76" t="s">
        <v>96</v>
      </c>
      <c r="H14" s="32">
        <v>2</v>
      </c>
      <c r="I14" s="89" t="s">
        <v>97</v>
      </c>
    </row>
    <row r="15" spans="3:9" s="14" customFormat="1" ht="12.75">
      <c r="C15" s="31" t="s">
        <v>39</v>
      </c>
      <c r="D15" s="32">
        <v>1</v>
      </c>
      <c r="E15" s="76" t="s">
        <v>125</v>
      </c>
      <c r="F15" s="32">
        <v>3</v>
      </c>
      <c r="G15" s="76" t="s">
        <v>126</v>
      </c>
      <c r="H15" s="32">
        <v>4</v>
      </c>
      <c r="I15" s="89" t="s">
        <v>97</v>
      </c>
    </row>
    <row r="16" spans="3:9" s="14" customFormat="1" ht="12.75">
      <c r="C16" s="31" t="s">
        <v>20</v>
      </c>
      <c r="D16" s="32">
        <v>16</v>
      </c>
      <c r="E16" s="76" t="s">
        <v>338</v>
      </c>
      <c r="F16" s="32">
        <v>13</v>
      </c>
      <c r="G16" s="76" t="s">
        <v>339</v>
      </c>
      <c r="H16" s="32">
        <v>29</v>
      </c>
      <c r="I16" s="89" t="s">
        <v>103</v>
      </c>
    </row>
    <row r="17" spans="3:9" s="14" customFormat="1" ht="12.75">
      <c r="C17" s="31" t="s">
        <v>388</v>
      </c>
      <c r="D17" s="32">
        <v>0</v>
      </c>
      <c r="E17" s="76" t="s">
        <v>123</v>
      </c>
      <c r="F17" s="32">
        <v>8</v>
      </c>
      <c r="G17" s="76" t="s">
        <v>122</v>
      </c>
      <c r="H17" s="32">
        <v>8</v>
      </c>
      <c r="I17" s="89" t="s">
        <v>141</v>
      </c>
    </row>
    <row r="18" spans="3:9" s="14" customFormat="1" ht="12.75">
      <c r="C18" s="31" t="s">
        <v>392</v>
      </c>
      <c r="D18" s="32">
        <v>10</v>
      </c>
      <c r="E18" s="76" t="s">
        <v>269</v>
      </c>
      <c r="F18" s="32">
        <v>9</v>
      </c>
      <c r="G18" s="76" t="s">
        <v>270</v>
      </c>
      <c r="H18" s="32">
        <v>19</v>
      </c>
      <c r="I18" s="89" t="s">
        <v>153</v>
      </c>
    </row>
    <row r="19" spans="3:9" s="14" customFormat="1" ht="12.75">
      <c r="C19" s="31" t="s">
        <v>18</v>
      </c>
      <c r="D19" s="32">
        <v>12</v>
      </c>
      <c r="E19" s="76" t="s">
        <v>151</v>
      </c>
      <c r="F19" s="32">
        <v>10</v>
      </c>
      <c r="G19" s="76" t="s">
        <v>152</v>
      </c>
      <c r="H19" s="32">
        <v>22</v>
      </c>
      <c r="I19" s="89" t="s">
        <v>100</v>
      </c>
    </row>
    <row r="20" spans="3:9" s="14" customFormat="1" ht="12.75">
      <c r="C20" s="31" t="s">
        <v>195</v>
      </c>
      <c r="D20" s="32">
        <v>3</v>
      </c>
      <c r="E20" s="76" t="s">
        <v>126</v>
      </c>
      <c r="F20" s="32">
        <v>1</v>
      </c>
      <c r="G20" s="76" t="s">
        <v>125</v>
      </c>
      <c r="H20" s="32">
        <v>4</v>
      </c>
      <c r="I20" s="89" t="s">
        <v>97</v>
      </c>
    </row>
    <row r="21" spans="3:9" s="14" customFormat="1" ht="12.75">
      <c r="C21" s="31" t="s">
        <v>64</v>
      </c>
      <c r="D21" s="32">
        <v>1</v>
      </c>
      <c r="E21" s="76" t="s">
        <v>96</v>
      </c>
      <c r="F21" s="32">
        <v>1</v>
      </c>
      <c r="G21" s="76" t="s">
        <v>96</v>
      </c>
      <c r="H21" s="32">
        <v>2</v>
      </c>
      <c r="I21" s="89" t="s">
        <v>97</v>
      </c>
    </row>
    <row r="22" spans="3:9" s="14" customFormat="1" ht="12.75">
      <c r="C22" s="31" t="s">
        <v>66</v>
      </c>
      <c r="D22" s="32">
        <v>1</v>
      </c>
      <c r="E22" s="76" t="s">
        <v>122</v>
      </c>
      <c r="F22" s="32">
        <v>0</v>
      </c>
      <c r="G22" s="76" t="s">
        <v>123</v>
      </c>
      <c r="H22" s="32">
        <v>1</v>
      </c>
      <c r="I22" s="89" t="s">
        <v>123</v>
      </c>
    </row>
    <row r="23" spans="3:9" s="14" customFormat="1" ht="12.75">
      <c r="C23" s="31" t="s">
        <v>69</v>
      </c>
      <c r="D23" s="32">
        <v>13310</v>
      </c>
      <c r="E23" s="76" t="s">
        <v>340</v>
      </c>
      <c r="F23" s="32">
        <v>13452</v>
      </c>
      <c r="G23" s="76" t="s">
        <v>341</v>
      </c>
      <c r="H23" s="32">
        <v>26762</v>
      </c>
      <c r="I23" s="89" t="s">
        <v>342</v>
      </c>
    </row>
    <row r="24" spans="3:9" s="14" customFormat="1" ht="12.75">
      <c r="C24" s="31" t="s">
        <v>33</v>
      </c>
      <c r="D24" s="32">
        <v>3</v>
      </c>
      <c r="E24" s="76" t="s">
        <v>115</v>
      </c>
      <c r="F24" s="32">
        <v>4</v>
      </c>
      <c r="G24" s="76" t="s">
        <v>116</v>
      </c>
      <c r="H24" s="32">
        <v>7</v>
      </c>
      <c r="I24" s="89" t="s">
        <v>109</v>
      </c>
    </row>
    <row r="25" spans="3:9" s="14" customFormat="1" ht="12.75">
      <c r="C25" s="31" t="s">
        <v>4</v>
      </c>
      <c r="D25" s="32">
        <v>44</v>
      </c>
      <c r="E25" s="76" t="s">
        <v>297</v>
      </c>
      <c r="F25" s="32">
        <v>48</v>
      </c>
      <c r="G25" s="76" t="s">
        <v>298</v>
      </c>
      <c r="H25" s="32">
        <v>92</v>
      </c>
      <c r="I25" s="89" t="s">
        <v>343</v>
      </c>
    </row>
    <row r="26" spans="3:9" s="14" customFormat="1" ht="12.75">
      <c r="C26" s="31" t="s">
        <v>65</v>
      </c>
      <c r="D26" s="32">
        <v>2</v>
      </c>
      <c r="E26" s="76" t="s">
        <v>122</v>
      </c>
      <c r="F26" s="32">
        <v>0</v>
      </c>
      <c r="G26" s="76" t="s">
        <v>123</v>
      </c>
      <c r="H26" s="32">
        <v>2</v>
      </c>
      <c r="I26" s="89" t="s">
        <v>97</v>
      </c>
    </row>
    <row r="27" spans="3:9" s="14" customFormat="1" ht="12.75">
      <c r="C27" s="31" t="s">
        <v>50</v>
      </c>
      <c r="D27" s="32">
        <v>2</v>
      </c>
      <c r="E27" s="76" t="s">
        <v>122</v>
      </c>
      <c r="F27" s="32">
        <v>0</v>
      </c>
      <c r="G27" s="76" t="s">
        <v>123</v>
      </c>
      <c r="H27" s="32">
        <v>2</v>
      </c>
      <c r="I27" s="89" t="s">
        <v>97</v>
      </c>
    </row>
    <row r="28" spans="3:9" s="14" customFormat="1" ht="12.75">
      <c r="C28" s="31" t="s">
        <v>16</v>
      </c>
      <c r="D28" s="32">
        <v>3</v>
      </c>
      <c r="E28" s="76" t="s">
        <v>144</v>
      </c>
      <c r="F28" s="32">
        <v>2</v>
      </c>
      <c r="G28" s="76" t="s">
        <v>145</v>
      </c>
      <c r="H28" s="32">
        <v>5</v>
      </c>
      <c r="I28" s="89" t="s">
        <v>109</v>
      </c>
    </row>
    <row r="29" spans="3:9" s="14" customFormat="1" ht="12.75">
      <c r="C29" s="31" t="s">
        <v>7</v>
      </c>
      <c r="D29" s="32">
        <v>72</v>
      </c>
      <c r="E29" s="76" t="s">
        <v>336</v>
      </c>
      <c r="F29" s="32">
        <v>40</v>
      </c>
      <c r="G29" s="76" t="s">
        <v>337</v>
      </c>
      <c r="H29" s="32">
        <v>112</v>
      </c>
      <c r="I29" s="89" t="s">
        <v>344</v>
      </c>
    </row>
    <row r="30" spans="3:9" s="14" customFormat="1" ht="12.75">
      <c r="C30" s="31" t="s">
        <v>70</v>
      </c>
      <c r="D30" s="32">
        <v>5</v>
      </c>
      <c r="E30" s="76" t="s">
        <v>250</v>
      </c>
      <c r="F30" s="32">
        <v>7</v>
      </c>
      <c r="G30" s="76" t="s">
        <v>249</v>
      </c>
      <c r="H30" s="32">
        <v>12</v>
      </c>
      <c r="I30" s="89" t="s">
        <v>136</v>
      </c>
    </row>
    <row r="31" spans="3:9" s="14" customFormat="1" ht="12.75">
      <c r="C31" s="31" t="s">
        <v>56</v>
      </c>
      <c r="D31" s="32">
        <v>0</v>
      </c>
      <c r="E31" s="76" t="s">
        <v>123</v>
      </c>
      <c r="F31" s="32">
        <v>5</v>
      </c>
      <c r="G31" s="76" t="s">
        <v>122</v>
      </c>
      <c r="H31" s="32">
        <v>5</v>
      </c>
      <c r="I31" s="89" t="s">
        <v>109</v>
      </c>
    </row>
    <row r="32" spans="3:9" s="14" customFormat="1" ht="12.75">
      <c r="C32" s="31" t="s">
        <v>29</v>
      </c>
      <c r="D32" s="32">
        <v>1</v>
      </c>
      <c r="E32" s="76" t="s">
        <v>108</v>
      </c>
      <c r="F32" s="32">
        <v>2</v>
      </c>
      <c r="G32" s="76" t="s">
        <v>107</v>
      </c>
      <c r="H32" s="32">
        <v>3</v>
      </c>
      <c r="I32" s="89" t="s">
        <v>97</v>
      </c>
    </row>
    <row r="33" spans="3:9" s="14" customFormat="1" ht="12.75">
      <c r="C33" s="31" t="s">
        <v>393</v>
      </c>
      <c r="D33" s="32">
        <v>3</v>
      </c>
      <c r="E33" s="76" t="s">
        <v>122</v>
      </c>
      <c r="F33" s="32">
        <v>0</v>
      </c>
      <c r="G33" s="76" t="s">
        <v>123</v>
      </c>
      <c r="H33" s="32">
        <v>3</v>
      </c>
      <c r="I33" s="89" t="s">
        <v>97</v>
      </c>
    </row>
    <row r="34" spans="3:9" s="14" customFormat="1" ht="12.75">
      <c r="C34" s="31" t="s">
        <v>37</v>
      </c>
      <c r="D34" s="32">
        <v>1</v>
      </c>
      <c r="E34" s="76" t="s">
        <v>122</v>
      </c>
      <c r="F34" s="32">
        <v>0</v>
      </c>
      <c r="G34" s="76" t="s">
        <v>123</v>
      </c>
      <c r="H34" s="32">
        <v>1</v>
      </c>
      <c r="I34" s="89" t="s">
        <v>123</v>
      </c>
    </row>
    <row r="35" spans="3:9" s="14" customFormat="1" ht="12.75">
      <c r="C35" s="31" t="s">
        <v>25</v>
      </c>
      <c r="D35" s="32">
        <v>8</v>
      </c>
      <c r="E35" s="76" t="s">
        <v>320</v>
      </c>
      <c r="F35" s="32">
        <v>7</v>
      </c>
      <c r="G35" s="76" t="s">
        <v>319</v>
      </c>
      <c r="H35" s="32">
        <v>15</v>
      </c>
      <c r="I35" s="89" t="s">
        <v>112</v>
      </c>
    </row>
    <row r="36" spans="3:9" s="14" customFormat="1" ht="12.75">
      <c r="C36" s="31" t="s">
        <v>47</v>
      </c>
      <c r="D36" s="32">
        <v>16</v>
      </c>
      <c r="E36" s="76" t="s">
        <v>252</v>
      </c>
      <c r="F36" s="32">
        <v>17</v>
      </c>
      <c r="G36" s="76" t="s">
        <v>251</v>
      </c>
      <c r="H36" s="32">
        <v>33</v>
      </c>
      <c r="I36" s="89" t="s">
        <v>117</v>
      </c>
    </row>
    <row r="37" spans="3:9" s="14" customFormat="1" ht="12.75">
      <c r="C37" s="31" t="s">
        <v>8</v>
      </c>
      <c r="D37" s="32">
        <v>9</v>
      </c>
      <c r="E37" s="76" t="s">
        <v>345</v>
      </c>
      <c r="F37" s="32">
        <v>16</v>
      </c>
      <c r="G37" s="76" t="s">
        <v>346</v>
      </c>
      <c r="H37" s="32">
        <v>25</v>
      </c>
      <c r="I37" s="89" t="s">
        <v>121</v>
      </c>
    </row>
    <row r="38" spans="3:9" s="14" customFormat="1" ht="12.75">
      <c r="C38" s="31" t="s">
        <v>118</v>
      </c>
      <c r="D38" s="32">
        <v>31</v>
      </c>
      <c r="E38" s="76" t="s">
        <v>347</v>
      </c>
      <c r="F38" s="32">
        <v>16</v>
      </c>
      <c r="G38" s="76" t="s">
        <v>348</v>
      </c>
      <c r="H38" s="32">
        <v>47</v>
      </c>
      <c r="I38" s="89" t="s">
        <v>146</v>
      </c>
    </row>
    <row r="39" spans="3:9" s="14" customFormat="1" ht="12.75">
      <c r="C39" s="31" t="s">
        <v>17</v>
      </c>
      <c r="D39" s="32">
        <v>9</v>
      </c>
      <c r="E39" s="76" t="s">
        <v>115</v>
      </c>
      <c r="F39" s="32">
        <v>12</v>
      </c>
      <c r="G39" s="76" t="s">
        <v>116</v>
      </c>
      <c r="H39" s="32">
        <v>21</v>
      </c>
      <c r="I39" s="89" t="s">
        <v>100</v>
      </c>
    </row>
    <row r="40" spans="3:9" s="14" customFormat="1" ht="12.75">
      <c r="C40" s="31" t="s">
        <v>71</v>
      </c>
      <c r="D40" s="32">
        <v>98</v>
      </c>
      <c r="E40" s="76" t="s">
        <v>352</v>
      </c>
      <c r="F40" s="32">
        <v>104</v>
      </c>
      <c r="G40" s="76" t="s">
        <v>353</v>
      </c>
      <c r="H40" s="32">
        <v>202</v>
      </c>
      <c r="I40" s="89" t="s">
        <v>354</v>
      </c>
    </row>
    <row r="41" spans="3:9" s="14" customFormat="1" ht="12.75">
      <c r="C41" s="31" t="s">
        <v>10</v>
      </c>
      <c r="D41" s="32">
        <v>8</v>
      </c>
      <c r="E41" s="76" t="s">
        <v>357</v>
      </c>
      <c r="F41" s="32">
        <v>19</v>
      </c>
      <c r="G41" s="76" t="s">
        <v>358</v>
      </c>
      <c r="H41" s="32">
        <v>27</v>
      </c>
      <c r="I41" s="89" t="s">
        <v>175</v>
      </c>
    </row>
    <row r="42" spans="3:9" s="14" customFormat="1" ht="12.75">
      <c r="C42" s="31" t="s">
        <v>26</v>
      </c>
      <c r="D42" s="32">
        <v>1</v>
      </c>
      <c r="E42" s="76" t="s">
        <v>230</v>
      </c>
      <c r="F42" s="32">
        <v>5</v>
      </c>
      <c r="G42" s="76" t="s">
        <v>231</v>
      </c>
      <c r="H42" s="32">
        <v>6</v>
      </c>
      <c r="I42" s="89" t="s">
        <v>109</v>
      </c>
    </row>
    <row r="43" spans="3:9" s="14" customFormat="1" ht="12.75">
      <c r="C43" s="31" t="s">
        <v>12</v>
      </c>
      <c r="D43" s="32">
        <v>8</v>
      </c>
      <c r="E43" s="76" t="s">
        <v>116</v>
      </c>
      <c r="F43" s="32">
        <v>6</v>
      </c>
      <c r="G43" s="76" t="s">
        <v>115</v>
      </c>
      <c r="H43" s="32">
        <v>14</v>
      </c>
      <c r="I43" s="89" t="s">
        <v>112</v>
      </c>
    </row>
    <row r="44" spans="3:9" s="14" customFormat="1" ht="12.75">
      <c r="C44" s="31" t="s">
        <v>394</v>
      </c>
      <c r="D44" s="32">
        <v>46</v>
      </c>
      <c r="E44" s="76" t="s">
        <v>355</v>
      </c>
      <c r="F44" s="32">
        <v>40</v>
      </c>
      <c r="G44" s="76" t="s">
        <v>356</v>
      </c>
      <c r="H44" s="32">
        <v>86</v>
      </c>
      <c r="I44" s="89" t="s">
        <v>351</v>
      </c>
    </row>
    <row r="45" spans="3:9" s="39" customFormat="1" ht="12.75">
      <c r="C45" s="35" t="s">
        <v>124</v>
      </c>
      <c r="D45" s="36">
        <f>SUM(D12:D44)</f>
        <v>13776</v>
      </c>
      <c r="E45" s="114"/>
      <c r="F45" s="36">
        <f>SUM(F12:F44)</f>
        <v>13886</v>
      </c>
      <c r="G45" s="114"/>
      <c r="H45" s="36">
        <f>SUM(H12:H44)</f>
        <v>27662</v>
      </c>
      <c r="I45" s="111"/>
    </row>
    <row r="46" spans="3:9" s="14" customFormat="1" ht="12.75">
      <c r="C46" s="31"/>
      <c r="D46" s="32"/>
      <c r="E46" s="76"/>
      <c r="F46" s="32"/>
      <c r="G46" s="76"/>
      <c r="H46" s="32"/>
      <c r="I46" s="89"/>
    </row>
    <row r="47" spans="3:9" s="14" customFormat="1" ht="12.75">
      <c r="C47" s="31" t="s">
        <v>395</v>
      </c>
      <c r="D47" s="32">
        <v>11</v>
      </c>
      <c r="E47" s="76" t="s">
        <v>99</v>
      </c>
      <c r="F47" s="32">
        <v>3</v>
      </c>
      <c r="G47" s="76" t="s">
        <v>98</v>
      </c>
      <c r="H47" s="32">
        <v>14</v>
      </c>
      <c r="I47" s="89" t="s">
        <v>112</v>
      </c>
    </row>
    <row r="48" spans="3:9" s="14" customFormat="1" ht="12.75">
      <c r="C48" s="31" t="s">
        <v>72</v>
      </c>
      <c r="D48" s="32">
        <v>1</v>
      </c>
      <c r="E48" s="76" t="s">
        <v>122</v>
      </c>
      <c r="F48" s="32">
        <v>0</v>
      </c>
      <c r="G48" s="76" t="s">
        <v>123</v>
      </c>
      <c r="H48" s="32">
        <v>1</v>
      </c>
      <c r="I48" s="89" t="s">
        <v>123</v>
      </c>
    </row>
    <row r="49" spans="3:9" s="14" customFormat="1" ht="12.75">
      <c r="C49" s="31" t="s">
        <v>57</v>
      </c>
      <c r="D49" s="32">
        <v>1</v>
      </c>
      <c r="E49" s="76" t="s">
        <v>122</v>
      </c>
      <c r="F49" s="32">
        <v>0</v>
      </c>
      <c r="G49" s="76" t="s">
        <v>123</v>
      </c>
      <c r="H49" s="32">
        <v>1</v>
      </c>
      <c r="I49" s="89" t="s">
        <v>123</v>
      </c>
    </row>
    <row r="50" spans="3:9" s="14" customFormat="1" ht="12.75">
      <c r="C50" s="31" t="s">
        <v>36</v>
      </c>
      <c r="D50" s="32">
        <v>1</v>
      </c>
      <c r="E50" s="76" t="s">
        <v>122</v>
      </c>
      <c r="F50" s="32">
        <v>0</v>
      </c>
      <c r="G50" s="76" t="s">
        <v>123</v>
      </c>
      <c r="H50" s="32">
        <v>1</v>
      </c>
      <c r="I50" s="89" t="s">
        <v>123</v>
      </c>
    </row>
    <row r="51" spans="3:9" s="14" customFormat="1" ht="12.75">
      <c r="C51" s="31" t="s">
        <v>390</v>
      </c>
      <c r="D51" s="32">
        <v>1</v>
      </c>
      <c r="E51" s="76" t="s">
        <v>122</v>
      </c>
      <c r="F51" s="32">
        <v>0</v>
      </c>
      <c r="G51" s="76" t="s">
        <v>123</v>
      </c>
      <c r="H51" s="32">
        <v>1</v>
      </c>
      <c r="I51" s="89" t="s">
        <v>123</v>
      </c>
    </row>
    <row r="52" spans="3:9" s="14" customFormat="1" ht="12.75">
      <c r="C52" s="31" t="s">
        <v>58</v>
      </c>
      <c r="D52" s="32">
        <v>0</v>
      </c>
      <c r="E52" s="76" t="s">
        <v>123</v>
      </c>
      <c r="F52" s="32">
        <v>1</v>
      </c>
      <c r="G52" s="76" t="s">
        <v>122</v>
      </c>
      <c r="H52" s="32">
        <v>1</v>
      </c>
      <c r="I52" s="89" t="s">
        <v>123</v>
      </c>
    </row>
    <row r="53" spans="3:9" s="14" customFormat="1" ht="12.75">
      <c r="C53" s="31" t="s">
        <v>59</v>
      </c>
      <c r="D53" s="32">
        <v>0</v>
      </c>
      <c r="E53" s="76" t="s">
        <v>123</v>
      </c>
      <c r="F53" s="32">
        <v>1</v>
      </c>
      <c r="G53" s="76" t="s">
        <v>122</v>
      </c>
      <c r="H53" s="32">
        <v>1</v>
      </c>
      <c r="I53" s="89" t="s">
        <v>123</v>
      </c>
    </row>
    <row r="54" spans="3:9" s="14" customFormat="1" ht="12.75">
      <c r="C54" s="31" t="s">
        <v>6</v>
      </c>
      <c r="D54" s="32">
        <v>1110</v>
      </c>
      <c r="E54" s="76" t="s">
        <v>359</v>
      </c>
      <c r="F54" s="32">
        <v>637</v>
      </c>
      <c r="G54" s="76" t="s">
        <v>360</v>
      </c>
      <c r="H54" s="32">
        <v>1747</v>
      </c>
      <c r="I54" s="89" t="s">
        <v>361</v>
      </c>
    </row>
    <row r="55" spans="3:9" s="14" customFormat="1" ht="12.75">
      <c r="C55" s="31" t="s">
        <v>11</v>
      </c>
      <c r="D55" s="32">
        <v>13</v>
      </c>
      <c r="E55" s="76" t="s">
        <v>362</v>
      </c>
      <c r="F55" s="32">
        <v>7</v>
      </c>
      <c r="G55" s="76" t="s">
        <v>363</v>
      </c>
      <c r="H55" s="32">
        <v>20</v>
      </c>
      <c r="I55" s="89" t="s">
        <v>100</v>
      </c>
    </row>
    <row r="56" spans="3:9" s="39" customFormat="1" ht="12.75">
      <c r="C56" s="35" t="s">
        <v>130</v>
      </c>
      <c r="D56" s="36">
        <f>SUM(D47:D55)</f>
        <v>1138</v>
      </c>
      <c r="E56" s="36"/>
      <c r="F56" s="36">
        <f>SUM(F47:F55)</f>
        <v>649</v>
      </c>
      <c r="G56" s="36"/>
      <c r="H56" s="36">
        <f>SUM(H47:H55)</f>
        <v>1787</v>
      </c>
      <c r="I56" s="111"/>
    </row>
    <row r="57" spans="3:9" s="14" customFormat="1" ht="12.75">
      <c r="C57" s="31"/>
      <c r="D57" s="32"/>
      <c r="E57" s="76"/>
      <c r="F57" s="32"/>
      <c r="G57" s="76"/>
      <c r="H57" s="32"/>
      <c r="I57" s="89"/>
    </row>
    <row r="58" spans="3:9" s="14" customFormat="1" ht="12.75">
      <c r="C58" s="31" t="s">
        <v>41</v>
      </c>
      <c r="D58" s="32">
        <v>1</v>
      </c>
      <c r="E58" s="76" t="s">
        <v>122</v>
      </c>
      <c r="F58" s="32">
        <v>0</v>
      </c>
      <c r="G58" s="76" t="s">
        <v>123</v>
      </c>
      <c r="H58" s="32">
        <v>1</v>
      </c>
      <c r="I58" s="89" t="s">
        <v>123</v>
      </c>
    </row>
    <row r="59" spans="3:9" s="14" customFormat="1" ht="12.75">
      <c r="C59" s="31" t="s">
        <v>14</v>
      </c>
      <c r="D59" s="32">
        <v>4</v>
      </c>
      <c r="E59" s="76" t="s">
        <v>364</v>
      </c>
      <c r="F59" s="32">
        <v>13</v>
      </c>
      <c r="G59" s="76" t="s">
        <v>365</v>
      </c>
      <c r="H59" s="32">
        <v>17</v>
      </c>
      <c r="I59" s="89" t="s">
        <v>153</v>
      </c>
    </row>
    <row r="60" spans="3:9" s="14" customFormat="1" ht="12.75">
      <c r="C60" s="31" t="s">
        <v>30</v>
      </c>
      <c r="D60" s="32">
        <v>0</v>
      </c>
      <c r="E60" s="76" t="s">
        <v>123</v>
      </c>
      <c r="F60" s="32">
        <v>3</v>
      </c>
      <c r="G60" s="76" t="s">
        <v>122</v>
      </c>
      <c r="H60" s="32">
        <v>3</v>
      </c>
      <c r="I60" s="89" t="s">
        <v>97</v>
      </c>
    </row>
    <row r="61" spans="3:9" s="14" customFormat="1" ht="12.75">
      <c r="C61" s="31" t="s">
        <v>23</v>
      </c>
      <c r="D61" s="32">
        <v>9</v>
      </c>
      <c r="E61" s="76" t="s">
        <v>182</v>
      </c>
      <c r="F61" s="32">
        <v>8</v>
      </c>
      <c r="G61" s="76" t="s">
        <v>183</v>
      </c>
      <c r="H61" s="32">
        <v>17</v>
      </c>
      <c r="I61" s="89" t="s">
        <v>153</v>
      </c>
    </row>
    <row r="62" spans="3:9" s="14" customFormat="1" ht="12.75">
      <c r="C62" s="31" t="s">
        <v>15</v>
      </c>
      <c r="D62" s="32">
        <v>0</v>
      </c>
      <c r="E62" s="76" t="s">
        <v>123</v>
      </c>
      <c r="F62" s="32">
        <v>5</v>
      </c>
      <c r="G62" s="76" t="s">
        <v>122</v>
      </c>
      <c r="H62" s="32">
        <v>5</v>
      </c>
      <c r="I62" s="89" t="s">
        <v>109</v>
      </c>
    </row>
    <row r="63" spans="3:9" s="14" customFormat="1" ht="13.5" customHeight="1">
      <c r="C63" s="31" t="s">
        <v>5</v>
      </c>
      <c r="D63" s="32">
        <v>8</v>
      </c>
      <c r="E63" s="76" t="s">
        <v>203</v>
      </c>
      <c r="F63" s="32">
        <v>13</v>
      </c>
      <c r="G63" s="76" t="s">
        <v>204</v>
      </c>
      <c r="H63" s="32">
        <v>21</v>
      </c>
      <c r="I63" s="89" t="s">
        <v>100</v>
      </c>
    </row>
    <row r="64" spans="3:9" s="14" customFormat="1" ht="12.75">
      <c r="C64" s="31" t="s">
        <v>9</v>
      </c>
      <c r="D64" s="32">
        <v>14</v>
      </c>
      <c r="E64" s="76" t="s">
        <v>366</v>
      </c>
      <c r="F64" s="32">
        <v>29</v>
      </c>
      <c r="G64" s="76" t="s">
        <v>367</v>
      </c>
      <c r="H64" s="32">
        <v>43</v>
      </c>
      <c r="I64" s="89" t="s">
        <v>225</v>
      </c>
    </row>
    <row r="65" spans="3:9" s="39" customFormat="1" ht="12.75">
      <c r="C65" s="40" t="s">
        <v>133</v>
      </c>
      <c r="D65" s="36">
        <f>SUM(D58:D64)</f>
        <v>36</v>
      </c>
      <c r="E65" s="36"/>
      <c r="F65" s="36">
        <f>SUM(F58:F64)</f>
        <v>71</v>
      </c>
      <c r="G65" s="36"/>
      <c r="H65" s="36">
        <f>SUM(H58:H64)</f>
        <v>107</v>
      </c>
      <c r="I65" s="111"/>
    </row>
    <row r="66" spans="3:9" s="14" customFormat="1" ht="12.75">
      <c r="C66" s="31"/>
      <c r="D66" s="32"/>
      <c r="E66" s="76"/>
      <c r="F66" s="32"/>
      <c r="G66" s="76"/>
      <c r="H66" s="32"/>
      <c r="I66" s="89"/>
    </row>
    <row r="67" spans="3:9" s="14" customFormat="1" ht="12.75">
      <c r="C67" s="31" t="s">
        <v>13</v>
      </c>
      <c r="D67" s="32">
        <v>100</v>
      </c>
      <c r="E67" s="76" t="s">
        <v>368</v>
      </c>
      <c r="F67" s="32">
        <v>127</v>
      </c>
      <c r="G67" s="76" t="s">
        <v>369</v>
      </c>
      <c r="H67" s="32">
        <v>227</v>
      </c>
      <c r="I67" s="89" t="s">
        <v>370</v>
      </c>
    </row>
    <row r="68" spans="3:9" s="14" customFormat="1" ht="12.75">
      <c r="C68" s="31" t="s">
        <v>61</v>
      </c>
      <c r="D68" s="32">
        <v>3</v>
      </c>
      <c r="E68" s="76" t="s">
        <v>96</v>
      </c>
      <c r="F68" s="32">
        <v>3</v>
      </c>
      <c r="G68" s="76" t="s">
        <v>96</v>
      </c>
      <c r="H68" s="32">
        <v>6</v>
      </c>
      <c r="I68" s="89" t="s">
        <v>109</v>
      </c>
    </row>
    <row r="69" spans="3:9" s="14" customFormat="1" ht="12.75">
      <c r="C69" s="31" t="s">
        <v>3</v>
      </c>
      <c r="D69" s="32">
        <v>20</v>
      </c>
      <c r="E69" s="76" t="s">
        <v>371</v>
      </c>
      <c r="F69" s="32">
        <v>39</v>
      </c>
      <c r="G69" s="76" t="s">
        <v>372</v>
      </c>
      <c r="H69" s="32">
        <v>59</v>
      </c>
      <c r="I69" s="89" t="s">
        <v>165</v>
      </c>
    </row>
    <row r="70" spans="3:9" s="14" customFormat="1" ht="12.75">
      <c r="C70" s="31" t="s">
        <v>42</v>
      </c>
      <c r="D70" s="32">
        <v>115</v>
      </c>
      <c r="E70" s="76" t="s">
        <v>373</v>
      </c>
      <c r="F70" s="32">
        <v>153</v>
      </c>
      <c r="G70" s="76" t="s">
        <v>374</v>
      </c>
      <c r="H70" s="32">
        <v>268</v>
      </c>
      <c r="I70" s="89" t="s">
        <v>375</v>
      </c>
    </row>
    <row r="71" spans="3:9" s="14" customFormat="1" ht="12.75">
      <c r="C71" s="31" t="s">
        <v>43</v>
      </c>
      <c r="D71" s="32">
        <v>44</v>
      </c>
      <c r="E71" s="76" t="s">
        <v>378</v>
      </c>
      <c r="F71" s="32">
        <v>74</v>
      </c>
      <c r="G71" s="76" t="s">
        <v>379</v>
      </c>
      <c r="H71" s="32">
        <v>118</v>
      </c>
      <c r="I71" s="89" t="s">
        <v>380</v>
      </c>
    </row>
    <row r="72" spans="3:9" s="14" customFormat="1" ht="12.75">
      <c r="C72" s="31" t="s">
        <v>46</v>
      </c>
      <c r="D72" s="32">
        <v>13</v>
      </c>
      <c r="E72" s="76" t="s">
        <v>204</v>
      </c>
      <c r="F72" s="32">
        <v>8</v>
      </c>
      <c r="G72" s="76" t="s">
        <v>203</v>
      </c>
      <c r="H72" s="32">
        <v>21</v>
      </c>
      <c r="I72" s="89" t="s">
        <v>100</v>
      </c>
    </row>
    <row r="73" spans="3:9" s="14" customFormat="1" ht="12.75">
      <c r="C73" s="31" t="s">
        <v>19</v>
      </c>
      <c r="D73" s="32">
        <v>8</v>
      </c>
      <c r="E73" s="76" t="s">
        <v>203</v>
      </c>
      <c r="F73" s="32">
        <v>13</v>
      </c>
      <c r="G73" s="76" t="s">
        <v>204</v>
      </c>
      <c r="H73" s="32">
        <v>21</v>
      </c>
      <c r="I73" s="89" t="s">
        <v>100</v>
      </c>
    </row>
    <row r="74" spans="3:9" s="14" customFormat="1" ht="12.75">
      <c r="C74" s="31" t="s">
        <v>48</v>
      </c>
      <c r="D74" s="32">
        <v>27</v>
      </c>
      <c r="E74" s="76" t="s">
        <v>381</v>
      </c>
      <c r="F74" s="32">
        <v>23</v>
      </c>
      <c r="G74" s="76" t="s">
        <v>382</v>
      </c>
      <c r="H74" s="32">
        <v>50</v>
      </c>
      <c r="I74" s="89" t="s">
        <v>95</v>
      </c>
    </row>
    <row r="75" spans="3:9" s="14" customFormat="1" ht="12.75">
      <c r="C75" s="31" t="s">
        <v>49</v>
      </c>
      <c r="D75" s="32">
        <v>16</v>
      </c>
      <c r="E75" s="76" t="s">
        <v>252</v>
      </c>
      <c r="F75" s="32">
        <v>17</v>
      </c>
      <c r="G75" s="76" t="s">
        <v>251</v>
      </c>
      <c r="H75" s="32">
        <v>33</v>
      </c>
      <c r="I75" s="89" t="s">
        <v>117</v>
      </c>
    </row>
    <row r="76" spans="3:9" s="14" customFormat="1" ht="12.75">
      <c r="C76" s="31" t="s">
        <v>22</v>
      </c>
      <c r="D76" s="32">
        <v>23</v>
      </c>
      <c r="E76" s="76" t="s">
        <v>376</v>
      </c>
      <c r="F76" s="32">
        <v>25</v>
      </c>
      <c r="G76" s="76" t="s">
        <v>377</v>
      </c>
      <c r="H76" s="32">
        <v>48</v>
      </c>
      <c r="I76" s="89" t="s">
        <v>95</v>
      </c>
    </row>
    <row r="77" spans="3:9" s="39" customFormat="1" ht="12.75">
      <c r="C77" s="40" t="s">
        <v>139</v>
      </c>
      <c r="D77" s="36">
        <f>SUM(D67:D76)</f>
        <v>369</v>
      </c>
      <c r="E77" s="36"/>
      <c r="F77" s="36">
        <f>SUM(F67:F76)</f>
        <v>482</v>
      </c>
      <c r="G77" s="36"/>
      <c r="H77" s="36">
        <f>SUM(H67:H76)</f>
        <v>851</v>
      </c>
      <c r="I77" s="111"/>
    </row>
    <row r="78" spans="3:9" s="14" customFormat="1" ht="12.75">
      <c r="C78" s="31"/>
      <c r="D78" s="32"/>
      <c r="E78" s="76"/>
      <c r="F78" s="32"/>
      <c r="G78" s="76"/>
      <c r="H78" s="32"/>
      <c r="I78" s="89"/>
    </row>
    <row r="79" spans="3:9" s="14" customFormat="1" ht="12.75">
      <c r="C79" s="31" t="s">
        <v>44</v>
      </c>
      <c r="D79" s="32">
        <v>0</v>
      </c>
      <c r="E79" s="76" t="s">
        <v>123</v>
      </c>
      <c r="F79" s="32">
        <v>4</v>
      </c>
      <c r="G79" s="76" t="s">
        <v>122</v>
      </c>
      <c r="H79" s="32">
        <v>4</v>
      </c>
      <c r="I79" s="89" t="s">
        <v>97</v>
      </c>
    </row>
    <row r="80" spans="3:9" s="14" customFormat="1" ht="12.75">
      <c r="C80" s="31" t="s">
        <v>24</v>
      </c>
      <c r="D80" s="32">
        <v>2</v>
      </c>
      <c r="E80" s="76" t="s">
        <v>107</v>
      </c>
      <c r="F80" s="32">
        <v>1</v>
      </c>
      <c r="G80" s="76" t="s">
        <v>108</v>
      </c>
      <c r="H80" s="32">
        <v>3</v>
      </c>
      <c r="I80" s="89" t="s">
        <v>97</v>
      </c>
    </row>
    <row r="81" spans="3:9" s="14" customFormat="1" ht="12.75">
      <c r="C81" s="31" t="s">
        <v>73</v>
      </c>
      <c r="D81" s="32">
        <v>1</v>
      </c>
      <c r="E81" s="76" t="s">
        <v>122</v>
      </c>
      <c r="F81" s="32">
        <v>0</v>
      </c>
      <c r="G81" s="76" t="s">
        <v>123</v>
      </c>
      <c r="H81" s="32">
        <v>1</v>
      </c>
      <c r="I81" s="89" t="s">
        <v>123</v>
      </c>
    </row>
    <row r="82" spans="3:9" s="14" customFormat="1" ht="12.75">
      <c r="C82" s="31" t="s">
        <v>62</v>
      </c>
      <c r="D82" s="32">
        <v>1</v>
      </c>
      <c r="E82" s="76" t="s">
        <v>122</v>
      </c>
      <c r="F82" s="32">
        <v>0</v>
      </c>
      <c r="G82" s="76" t="s">
        <v>123</v>
      </c>
      <c r="H82" s="32">
        <v>1</v>
      </c>
      <c r="I82" s="89" t="s">
        <v>123</v>
      </c>
    </row>
    <row r="83" spans="3:9" s="14" customFormat="1" ht="12.75">
      <c r="C83" s="31" t="s">
        <v>63</v>
      </c>
      <c r="D83" s="32">
        <v>1</v>
      </c>
      <c r="E83" s="76" t="s">
        <v>122</v>
      </c>
      <c r="F83" s="32">
        <v>0</v>
      </c>
      <c r="G83" s="76" t="s">
        <v>123</v>
      </c>
      <c r="H83" s="32">
        <v>1</v>
      </c>
      <c r="I83" s="89" t="s">
        <v>123</v>
      </c>
    </row>
    <row r="84" spans="3:9" s="14" customFormat="1" ht="12.75">
      <c r="C84" s="31" t="s">
        <v>397</v>
      </c>
      <c r="D84" s="32">
        <v>1</v>
      </c>
      <c r="E84" s="76" t="s">
        <v>122</v>
      </c>
      <c r="F84" s="32">
        <v>0</v>
      </c>
      <c r="G84" s="76" t="s">
        <v>123</v>
      </c>
      <c r="H84" s="32">
        <v>1</v>
      </c>
      <c r="I84" s="89" t="s">
        <v>123</v>
      </c>
    </row>
    <row r="85" spans="3:9" s="14" customFormat="1" ht="12.75">
      <c r="C85" s="31" t="s">
        <v>54</v>
      </c>
      <c r="D85" s="32">
        <v>1</v>
      </c>
      <c r="E85" s="76" t="s">
        <v>122</v>
      </c>
      <c r="F85" s="32">
        <v>0</v>
      </c>
      <c r="G85" s="76" t="s">
        <v>123</v>
      </c>
      <c r="H85" s="32">
        <v>1</v>
      </c>
      <c r="I85" s="89" t="s">
        <v>123</v>
      </c>
    </row>
    <row r="86" spans="3:9" s="14" customFormat="1" ht="12.75">
      <c r="C86" s="31" t="s">
        <v>38</v>
      </c>
      <c r="D86" s="32">
        <v>31</v>
      </c>
      <c r="E86" s="76" t="s">
        <v>385</v>
      </c>
      <c r="F86" s="32">
        <v>3</v>
      </c>
      <c r="G86" s="76" t="s">
        <v>386</v>
      </c>
      <c r="H86" s="32">
        <v>34</v>
      </c>
      <c r="I86" s="89" t="s">
        <v>117</v>
      </c>
    </row>
    <row r="87" spans="3:9" s="14" customFormat="1" ht="12.75">
      <c r="C87" s="31" t="s">
        <v>140</v>
      </c>
      <c r="D87" s="32">
        <v>1</v>
      </c>
      <c r="E87" s="76" t="s">
        <v>122</v>
      </c>
      <c r="F87" s="32">
        <v>0</v>
      </c>
      <c r="G87" s="76" t="s">
        <v>123</v>
      </c>
      <c r="H87" s="32">
        <v>1</v>
      </c>
      <c r="I87" s="89" t="s">
        <v>123</v>
      </c>
    </row>
    <row r="88" spans="3:9" s="14" customFormat="1" ht="12.75">
      <c r="C88" s="31" t="s">
        <v>27</v>
      </c>
      <c r="D88" s="32">
        <v>2</v>
      </c>
      <c r="E88" s="76" t="s">
        <v>108</v>
      </c>
      <c r="F88" s="32">
        <v>4</v>
      </c>
      <c r="G88" s="76" t="s">
        <v>107</v>
      </c>
      <c r="H88" s="32">
        <v>6</v>
      </c>
      <c r="I88" s="89" t="s">
        <v>109</v>
      </c>
    </row>
    <row r="89" spans="3:9" s="14" customFormat="1" ht="12.75">
      <c r="C89" s="31" t="s">
        <v>21</v>
      </c>
      <c r="D89" s="32">
        <v>30</v>
      </c>
      <c r="E89" s="76" t="s">
        <v>383</v>
      </c>
      <c r="F89" s="32">
        <v>22</v>
      </c>
      <c r="G89" s="76" t="s">
        <v>384</v>
      </c>
      <c r="H89" s="32">
        <v>52</v>
      </c>
      <c r="I89" s="89" t="s">
        <v>263</v>
      </c>
    </row>
    <row r="90" spans="3:9" s="39" customFormat="1" ht="12.75">
      <c r="C90" s="40" t="s">
        <v>142</v>
      </c>
      <c r="D90" s="36">
        <f>SUM(D79:D89)</f>
        <v>71</v>
      </c>
      <c r="E90" s="36"/>
      <c r="F90" s="36">
        <f>SUM(F79:F89)</f>
        <v>34</v>
      </c>
      <c r="G90" s="36"/>
      <c r="H90" s="36">
        <f>SUM(H79:H89)</f>
        <v>105</v>
      </c>
      <c r="I90" s="111"/>
    </row>
    <row r="91" spans="3:9" s="39" customFormat="1" ht="12.75">
      <c r="C91" s="40"/>
      <c r="D91" s="36"/>
      <c r="E91" s="114"/>
      <c r="F91" s="36"/>
      <c r="G91" s="114"/>
      <c r="H91" s="36"/>
      <c r="I91" s="111"/>
    </row>
    <row r="92" spans="3:9" s="39" customFormat="1" ht="12.75">
      <c r="C92" s="40" t="s">
        <v>92</v>
      </c>
      <c r="D92" s="36">
        <f>SUM(D12:D89)-D45-D56-D65-D77</f>
        <v>15390</v>
      </c>
      <c r="E92" s="69">
        <v>0.5044</v>
      </c>
      <c r="F92" s="36">
        <f>SUM(F12:F89)-F45-F56-F65-F77</f>
        <v>15122</v>
      </c>
      <c r="G92" s="69">
        <v>0.4956</v>
      </c>
      <c r="H92" s="36">
        <f>SUM(H12:H89)-H45-H56-H65-H77</f>
        <v>30512</v>
      </c>
      <c r="I92" s="66">
        <v>1</v>
      </c>
    </row>
    <row r="93" spans="3:9" s="14" customFormat="1" ht="12.75">
      <c r="C93" s="31"/>
      <c r="D93" s="32"/>
      <c r="E93" s="76"/>
      <c r="F93" s="32"/>
      <c r="G93" s="76"/>
      <c r="H93" s="32"/>
      <c r="I93" s="89"/>
    </row>
    <row r="94" spans="3:9" s="14" customFormat="1" ht="13.5" thickBot="1">
      <c r="C94" s="46"/>
      <c r="D94" s="90"/>
      <c r="E94" s="91"/>
      <c r="F94" s="90"/>
      <c r="G94" s="91"/>
      <c r="H94" s="90"/>
      <c r="I94" s="92"/>
    </row>
    <row r="95" spans="4:9" s="14" customFormat="1" ht="12.75">
      <c r="D95" s="93"/>
      <c r="E95" s="52"/>
      <c r="F95" s="93"/>
      <c r="G95" s="52"/>
      <c r="H95" s="93"/>
      <c r="I95" s="52"/>
    </row>
    <row r="96" spans="4:9" s="14" customFormat="1" ht="12.75">
      <c r="D96" s="93"/>
      <c r="E96" s="52"/>
      <c r="F96" s="93"/>
      <c r="G96" s="52"/>
      <c r="H96" s="93"/>
      <c r="I96" s="52"/>
    </row>
  </sheetData>
  <printOptions/>
  <pageMargins left="0.52" right="0.75" top="0.94" bottom="0.81" header="0" footer="0"/>
  <pageSetup fitToHeight="2" fitToWidth="1"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01"/>
  <sheetViews>
    <sheetView workbookViewId="0" topLeftCell="A1">
      <selection activeCell="D103" sqref="D103"/>
    </sheetView>
  </sheetViews>
  <sheetFormatPr defaultColWidth="11.421875" defaultRowHeight="12.75"/>
  <cols>
    <col min="3" max="3" width="33.140625" style="0" customWidth="1"/>
    <col min="4" max="4" width="11.140625" style="4" customWidth="1"/>
    <col min="5" max="5" width="9.421875" style="1" customWidth="1"/>
    <col min="6" max="6" width="10.00390625" style="4" customWidth="1"/>
    <col min="7" max="7" width="9.28125" style="1" customWidth="1"/>
    <col min="8" max="8" width="16.140625" style="4" customWidth="1"/>
    <col min="9" max="9" width="11.57421875" style="1" customWidth="1"/>
  </cols>
  <sheetData>
    <row r="1" spans="3:17" s="14" customFormat="1" ht="21.75" customHeight="1">
      <c r="C1" s="13" t="s">
        <v>401</v>
      </c>
      <c r="D1" s="95"/>
      <c r="E1" s="49"/>
      <c r="F1" s="302"/>
      <c r="G1" s="302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09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425</v>
      </c>
      <c r="D3" s="109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93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110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93"/>
      <c r="E6" s="52"/>
      <c r="F6" s="93"/>
      <c r="G6" s="52"/>
      <c r="H6" s="93"/>
      <c r="I6" s="52"/>
    </row>
    <row r="7" spans="4:9" s="14" customFormat="1" ht="12.75">
      <c r="D7" s="93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93"/>
      <c r="E8" s="52"/>
      <c r="F8" s="93"/>
      <c r="G8" s="52"/>
      <c r="H8" s="93"/>
      <c r="I8" s="52"/>
    </row>
    <row r="9" spans="3:9" s="14" customFormat="1" ht="12.75">
      <c r="C9" s="22" t="s">
        <v>424</v>
      </c>
      <c r="D9" s="93"/>
      <c r="E9" s="52"/>
      <c r="F9" s="93"/>
      <c r="G9" s="52"/>
      <c r="H9" s="93"/>
      <c r="I9" s="52"/>
    </row>
    <row r="10" spans="4:9" s="14" customFormat="1" ht="13.5" thickBot="1">
      <c r="D10" s="93"/>
      <c r="E10" s="52"/>
      <c r="F10" s="93"/>
      <c r="G10" s="52"/>
      <c r="H10" s="93"/>
      <c r="I10" s="52"/>
    </row>
    <row r="11" spans="3:9" s="88" customFormat="1" ht="13.5" thickBot="1">
      <c r="C11" s="85" t="s">
        <v>88</v>
      </c>
      <c r="D11" s="98" t="s">
        <v>89</v>
      </c>
      <c r="E11" s="104" t="s">
        <v>90</v>
      </c>
      <c r="F11" s="98" t="s">
        <v>91</v>
      </c>
      <c r="G11" s="104" t="s">
        <v>90</v>
      </c>
      <c r="H11" s="98" t="s">
        <v>92</v>
      </c>
      <c r="I11" s="105" t="s">
        <v>90</v>
      </c>
    </row>
    <row r="12" spans="3:9" s="14" customFormat="1" ht="12.75">
      <c r="C12" s="28"/>
      <c r="D12" s="113"/>
      <c r="E12" s="57"/>
      <c r="F12" s="113"/>
      <c r="G12" s="57"/>
      <c r="H12" s="113"/>
      <c r="I12" s="58"/>
    </row>
    <row r="13" spans="3:9" s="14" customFormat="1" ht="12.75">
      <c r="C13" s="31" t="s">
        <v>55</v>
      </c>
      <c r="D13" s="32">
        <v>3</v>
      </c>
      <c r="E13" s="156">
        <f>D13*100/H13</f>
        <v>100</v>
      </c>
      <c r="F13" s="32">
        <v>0</v>
      </c>
      <c r="G13" s="156">
        <f>F13*100/H13</f>
        <v>0</v>
      </c>
      <c r="H13" s="32">
        <f>SUM(D13+F13)</f>
        <v>3</v>
      </c>
      <c r="I13" s="157">
        <f aca="true" t="shared" si="0" ref="I13:I48">H13*100/H$97</f>
        <v>0.00926240390255951</v>
      </c>
    </row>
    <row r="14" spans="3:9" s="14" customFormat="1" ht="12.75">
      <c r="C14" s="31" t="s">
        <v>2</v>
      </c>
      <c r="D14" s="32">
        <v>63</v>
      </c>
      <c r="E14" s="156">
        <f aca="true" t="shared" si="1" ref="E14:E46">D14*100/H14</f>
        <v>59.43396226415094</v>
      </c>
      <c r="F14" s="32">
        <v>43</v>
      </c>
      <c r="G14" s="156">
        <f aca="true" t="shared" si="2" ref="G14:G74">F14*100/H14</f>
        <v>40.56603773584906</v>
      </c>
      <c r="H14" s="32">
        <f aca="true" t="shared" si="3" ref="H14:H78">SUM(D14+F14)</f>
        <v>106</v>
      </c>
      <c r="I14" s="157">
        <f t="shared" si="0"/>
        <v>0.32727160455710275</v>
      </c>
    </row>
    <row r="15" spans="3:9" s="14" customFormat="1" ht="12.75">
      <c r="C15" s="31" t="s">
        <v>28</v>
      </c>
      <c r="D15" s="32">
        <v>3</v>
      </c>
      <c r="E15" s="156">
        <f t="shared" si="1"/>
        <v>75</v>
      </c>
      <c r="F15" s="32">
        <v>1</v>
      </c>
      <c r="G15" s="156">
        <f t="shared" si="2"/>
        <v>25</v>
      </c>
      <c r="H15" s="32">
        <f t="shared" si="3"/>
        <v>4</v>
      </c>
      <c r="I15" s="157">
        <f t="shared" si="0"/>
        <v>0.012349871870079347</v>
      </c>
    </row>
    <row r="16" spans="3:9" s="14" customFormat="1" ht="12.75">
      <c r="C16" s="31" t="s">
        <v>67</v>
      </c>
      <c r="D16" s="32">
        <v>1</v>
      </c>
      <c r="E16" s="156">
        <f t="shared" si="1"/>
        <v>50</v>
      </c>
      <c r="F16" s="32">
        <v>1</v>
      </c>
      <c r="G16" s="156">
        <f t="shared" si="2"/>
        <v>50</v>
      </c>
      <c r="H16" s="32">
        <f t="shared" si="3"/>
        <v>2</v>
      </c>
      <c r="I16" s="157">
        <f t="shared" si="0"/>
        <v>0.006174935935039674</v>
      </c>
    </row>
    <row r="17" spans="3:9" s="14" customFormat="1" ht="12.75">
      <c r="C17" s="31" t="s">
        <v>39</v>
      </c>
      <c r="D17" s="32">
        <v>1</v>
      </c>
      <c r="E17" s="156">
        <f t="shared" si="1"/>
        <v>25</v>
      </c>
      <c r="F17" s="32">
        <v>3</v>
      </c>
      <c r="G17" s="156">
        <f t="shared" si="2"/>
        <v>75</v>
      </c>
      <c r="H17" s="32">
        <f t="shared" si="3"/>
        <v>4</v>
      </c>
      <c r="I17" s="157">
        <f t="shared" si="0"/>
        <v>0.012349871870079347</v>
      </c>
    </row>
    <row r="18" spans="3:9" s="14" customFormat="1" ht="12.75">
      <c r="C18" s="31" t="s">
        <v>20</v>
      </c>
      <c r="D18" s="32">
        <v>18</v>
      </c>
      <c r="E18" s="156">
        <f t="shared" si="1"/>
        <v>54.54545454545455</v>
      </c>
      <c r="F18" s="32">
        <v>15</v>
      </c>
      <c r="G18" s="156">
        <f t="shared" si="2"/>
        <v>45.45454545454545</v>
      </c>
      <c r="H18" s="32">
        <f t="shared" si="3"/>
        <v>33</v>
      </c>
      <c r="I18" s="157">
        <f t="shared" si="0"/>
        <v>0.10188644292815462</v>
      </c>
    </row>
    <row r="19" spans="3:9" s="14" customFormat="1" ht="12.75">
      <c r="C19" s="31" t="s">
        <v>396</v>
      </c>
      <c r="D19" s="32">
        <v>1</v>
      </c>
      <c r="E19" s="156">
        <f t="shared" si="1"/>
        <v>8.333333333333334</v>
      </c>
      <c r="F19" s="32">
        <v>11</v>
      </c>
      <c r="G19" s="156">
        <f t="shared" si="2"/>
        <v>91.66666666666667</v>
      </c>
      <c r="H19" s="32">
        <f t="shared" si="3"/>
        <v>12</v>
      </c>
      <c r="I19" s="157">
        <f t="shared" si="0"/>
        <v>0.03704961561023804</v>
      </c>
    </row>
    <row r="20" spans="3:9" s="14" customFormat="1" ht="12.75">
      <c r="C20" s="31" t="s">
        <v>392</v>
      </c>
      <c r="D20" s="32">
        <v>10</v>
      </c>
      <c r="E20" s="156">
        <f t="shared" si="1"/>
        <v>52.63157894736842</v>
      </c>
      <c r="F20" s="32">
        <v>9</v>
      </c>
      <c r="G20" s="156">
        <f t="shared" si="2"/>
        <v>47.36842105263158</v>
      </c>
      <c r="H20" s="32">
        <f t="shared" si="3"/>
        <v>19</v>
      </c>
      <c r="I20" s="157">
        <f t="shared" si="0"/>
        <v>0.058661891382876905</v>
      </c>
    </row>
    <row r="21" spans="3:9" s="14" customFormat="1" ht="12.75">
      <c r="C21" s="31" t="s">
        <v>18</v>
      </c>
      <c r="D21" s="32">
        <v>11</v>
      </c>
      <c r="E21" s="156">
        <f t="shared" si="1"/>
        <v>52.38095238095238</v>
      </c>
      <c r="F21" s="32">
        <v>10</v>
      </c>
      <c r="G21" s="156">
        <f t="shared" si="2"/>
        <v>47.61904761904762</v>
      </c>
      <c r="H21" s="32">
        <f t="shared" si="3"/>
        <v>21</v>
      </c>
      <c r="I21" s="157">
        <f t="shared" si="0"/>
        <v>0.06483682731791658</v>
      </c>
    </row>
    <row r="22" spans="3:9" s="14" customFormat="1" ht="12.75">
      <c r="C22" s="31" t="s">
        <v>195</v>
      </c>
      <c r="D22" s="32">
        <v>3</v>
      </c>
      <c r="E22" s="156">
        <f t="shared" si="1"/>
        <v>100</v>
      </c>
      <c r="F22" s="32">
        <v>0</v>
      </c>
      <c r="G22" s="156">
        <f t="shared" si="2"/>
        <v>0</v>
      </c>
      <c r="H22" s="32">
        <f t="shared" si="3"/>
        <v>3</v>
      </c>
      <c r="I22" s="157">
        <f t="shared" si="0"/>
        <v>0.00926240390255951</v>
      </c>
    </row>
    <row r="23" spans="3:9" s="14" customFormat="1" ht="12.75">
      <c r="C23" s="31" t="s">
        <v>64</v>
      </c>
      <c r="D23" s="32">
        <v>1</v>
      </c>
      <c r="E23" s="156">
        <f t="shared" si="1"/>
        <v>50</v>
      </c>
      <c r="F23" s="32">
        <v>1</v>
      </c>
      <c r="G23" s="156">
        <f t="shared" si="2"/>
        <v>50</v>
      </c>
      <c r="H23" s="32">
        <f t="shared" si="3"/>
        <v>2</v>
      </c>
      <c r="I23" s="157">
        <f t="shared" si="0"/>
        <v>0.006174935935039674</v>
      </c>
    </row>
    <row r="24" spans="3:9" s="14" customFormat="1" ht="12.75">
      <c r="C24" s="31" t="s">
        <v>66</v>
      </c>
      <c r="D24" s="32">
        <v>1</v>
      </c>
      <c r="E24" s="156">
        <f t="shared" si="1"/>
        <v>25</v>
      </c>
      <c r="F24" s="32">
        <v>3</v>
      </c>
      <c r="G24" s="156">
        <f t="shared" si="2"/>
        <v>75</v>
      </c>
      <c r="H24" s="32">
        <f t="shared" si="3"/>
        <v>4</v>
      </c>
      <c r="I24" s="157">
        <f t="shared" si="0"/>
        <v>0.012349871870079347</v>
      </c>
    </row>
    <row r="25" spans="3:9" s="14" customFormat="1" ht="12.75">
      <c r="C25" s="31" t="s">
        <v>69</v>
      </c>
      <c r="D25" s="32">
        <v>13836</v>
      </c>
      <c r="E25" s="156">
        <f t="shared" si="1"/>
        <v>49.77694632321197</v>
      </c>
      <c r="F25" s="32">
        <v>13960</v>
      </c>
      <c r="G25" s="156">
        <f t="shared" si="2"/>
        <v>50.22305367678803</v>
      </c>
      <c r="H25" s="32">
        <f t="shared" si="3"/>
        <v>27796</v>
      </c>
      <c r="I25" s="157">
        <f t="shared" si="0"/>
        <v>85.81925962518139</v>
      </c>
    </row>
    <row r="26" spans="3:9" s="14" customFormat="1" ht="12.75">
      <c r="C26" s="31" t="s">
        <v>33</v>
      </c>
      <c r="D26" s="32">
        <v>3</v>
      </c>
      <c r="E26" s="156">
        <f t="shared" si="1"/>
        <v>50</v>
      </c>
      <c r="F26" s="32">
        <v>3</v>
      </c>
      <c r="G26" s="156">
        <f t="shared" si="2"/>
        <v>50</v>
      </c>
      <c r="H26" s="32">
        <f t="shared" si="3"/>
        <v>6</v>
      </c>
      <c r="I26" s="157">
        <f t="shared" si="0"/>
        <v>0.01852480780511902</v>
      </c>
    </row>
    <row r="27" spans="3:9" s="14" customFormat="1" ht="12.75">
      <c r="C27" s="31" t="s">
        <v>4</v>
      </c>
      <c r="D27" s="32">
        <v>50</v>
      </c>
      <c r="E27" s="156">
        <f t="shared" si="1"/>
        <v>47.16981132075472</v>
      </c>
      <c r="F27" s="32">
        <v>56</v>
      </c>
      <c r="G27" s="156">
        <f t="shared" si="2"/>
        <v>52.83018867924528</v>
      </c>
      <c r="H27" s="32">
        <f t="shared" si="3"/>
        <v>106</v>
      </c>
      <c r="I27" s="157">
        <f t="shared" si="0"/>
        <v>0.32727160455710275</v>
      </c>
    </row>
    <row r="28" spans="3:9" s="14" customFormat="1" ht="12.75">
      <c r="C28" s="31" t="s">
        <v>421</v>
      </c>
      <c r="D28" s="32">
        <v>0</v>
      </c>
      <c r="E28" s="156">
        <f t="shared" si="1"/>
        <v>0</v>
      </c>
      <c r="F28" s="32">
        <v>3</v>
      </c>
      <c r="G28" s="156">
        <f t="shared" si="2"/>
        <v>100</v>
      </c>
      <c r="H28" s="32">
        <f t="shared" si="3"/>
        <v>3</v>
      </c>
      <c r="I28" s="157">
        <f t="shared" si="0"/>
        <v>0.00926240390255951</v>
      </c>
    </row>
    <row r="29" spans="3:9" s="14" customFormat="1" ht="12.75">
      <c r="C29" s="31" t="s">
        <v>65</v>
      </c>
      <c r="D29" s="32">
        <v>3</v>
      </c>
      <c r="E29" s="156">
        <f t="shared" si="1"/>
        <v>100</v>
      </c>
      <c r="F29" s="32">
        <v>0</v>
      </c>
      <c r="G29" s="156">
        <f t="shared" si="2"/>
        <v>0</v>
      </c>
      <c r="H29" s="32">
        <f t="shared" si="3"/>
        <v>3</v>
      </c>
      <c r="I29" s="157">
        <f t="shared" si="0"/>
        <v>0.00926240390255951</v>
      </c>
    </row>
    <row r="30" spans="3:9" s="14" customFormat="1" ht="12.75">
      <c r="C30" s="31" t="s">
        <v>50</v>
      </c>
      <c r="D30" s="32">
        <v>1</v>
      </c>
      <c r="E30" s="156">
        <f t="shared" si="1"/>
        <v>100</v>
      </c>
      <c r="F30" s="32">
        <v>0</v>
      </c>
      <c r="G30" s="156">
        <f t="shared" si="2"/>
        <v>0</v>
      </c>
      <c r="H30" s="32">
        <f t="shared" si="3"/>
        <v>1</v>
      </c>
      <c r="I30" s="157">
        <f t="shared" si="0"/>
        <v>0.003087467967519837</v>
      </c>
    </row>
    <row r="31" spans="3:9" s="14" customFormat="1" ht="12.75">
      <c r="C31" s="31" t="s">
        <v>16</v>
      </c>
      <c r="D31" s="32">
        <v>3</v>
      </c>
      <c r="E31" s="156">
        <f t="shared" si="1"/>
        <v>60</v>
      </c>
      <c r="F31" s="32">
        <v>2</v>
      </c>
      <c r="G31" s="156">
        <f t="shared" si="2"/>
        <v>40</v>
      </c>
      <c r="H31" s="32">
        <f t="shared" si="3"/>
        <v>5</v>
      </c>
      <c r="I31" s="157">
        <f t="shared" si="0"/>
        <v>0.015437339837599186</v>
      </c>
    </row>
    <row r="32" spans="3:9" s="14" customFormat="1" ht="12.75">
      <c r="C32" s="31" t="s">
        <v>7</v>
      </c>
      <c r="D32" s="32">
        <v>96</v>
      </c>
      <c r="E32" s="156">
        <f t="shared" si="1"/>
        <v>66.20689655172414</v>
      </c>
      <c r="F32" s="32">
        <v>49</v>
      </c>
      <c r="G32" s="156">
        <f t="shared" si="2"/>
        <v>33.793103448275865</v>
      </c>
      <c r="H32" s="32">
        <f t="shared" si="3"/>
        <v>145</v>
      </c>
      <c r="I32" s="157">
        <f t="shared" si="0"/>
        <v>0.4476828552903764</v>
      </c>
    </row>
    <row r="33" spans="3:9" s="14" customFormat="1" ht="12.75">
      <c r="C33" s="31" t="s">
        <v>70</v>
      </c>
      <c r="D33" s="32">
        <v>9</v>
      </c>
      <c r="E33" s="156">
        <f t="shared" si="1"/>
        <v>50</v>
      </c>
      <c r="F33" s="32">
        <v>9</v>
      </c>
      <c r="G33" s="156">
        <f t="shared" si="2"/>
        <v>50</v>
      </c>
      <c r="H33" s="32">
        <f t="shared" si="3"/>
        <v>18</v>
      </c>
      <c r="I33" s="157">
        <f t="shared" si="0"/>
        <v>0.055574423415357066</v>
      </c>
    </row>
    <row r="34" spans="3:9" s="14" customFormat="1" ht="12.75">
      <c r="C34" s="31" t="s">
        <v>56</v>
      </c>
      <c r="D34" s="32">
        <v>0</v>
      </c>
      <c r="E34" s="156">
        <f t="shared" si="1"/>
        <v>0</v>
      </c>
      <c r="F34" s="32">
        <v>5</v>
      </c>
      <c r="G34" s="156">
        <f t="shared" si="2"/>
        <v>100</v>
      </c>
      <c r="H34" s="32">
        <f t="shared" si="3"/>
        <v>5</v>
      </c>
      <c r="I34" s="157">
        <f t="shared" si="0"/>
        <v>0.015437339837599186</v>
      </c>
    </row>
    <row r="35" spans="3:9" s="14" customFormat="1" ht="12.75">
      <c r="C35" s="31" t="s">
        <v>29</v>
      </c>
      <c r="D35" s="32">
        <v>1</v>
      </c>
      <c r="E35" s="156">
        <f t="shared" si="1"/>
        <v>25</v>
      </c>
      <c r="F35" s="32">
        <v>3</v>
      </c>
      <c r="G35" s="156">
        <f t="shared" si="2"/>
        <v>75</v>
      </c>
      <c r="H35" s="32">
        <f t="shared" si="3"/>
        <v>4</v>
      </c>
      <c r="I35" s="157">
        <f t="shared" si="0"/>
        <v>0.012349871870079347</v>
      </c>
    </row>
    <row r="36" spans="3:9" s="14" customFormat="1" ht="12.75">
      <c r="C36" s="31" t="s">
        <v>393</v>
      </c>
      <c r="D36" s="32">
        <v>2</v>
      </c>
      <c r="E36" s="156">
        <f t="shared" si="1"/>
        <v>100</v>
      </c>
      <c r="F36" s="32">
        <v>0</v>
      </c>
      <c r="G36" s="156">
        <f t="shared" si="2"/>
        <v>0</v>
      </c>
      <c r="H36" s="32">
        <f t="shared" si="3"/>
        <v>2</v>
      </c>
      <c r="I36" s="157">
        <f t="shared" si="0"/>
        <v>0.006174935935039674</v>
      </c>
    </row>
    <row r="37" spans="3:9" s="14" customFormat="1" ht="12.75">
      <c r="C37" s="31" t="s">
        <v>37</v>
      </c>
      <c r="D37" s="32">
        <v>1</v>
      </c>
      <c r="E37" s="156">
        <f t="shared" si="1"/>
        <v>100</v>
      </c>
      <c r="F37" s="32">
        <v>0</v>
      </c>
      <c r="G37" s="156">
        <f t="shared" si="2"/>
        <v>0</v>
      </c>
      <c r="H37" s="32">
        <f t="shared" si="3"/>
        <v>1</v>
      </c>
      <c r="I37" s="157">
        <f t="shared" si="0"/>
        <v>0.003087467967519837</v>
      </c>
    </row>
    <row r="38" spans="3:9" s="14" customFormat="1" ht="12.75">
      <c r="C38" s="31" t="s">
        <v>25</v>
      </c>
      <c r="D38" s="32">
        <v>13</v>
      </c>
      <c r="E38" s="156">
        <f t="shared" si="1"/>
        <v>52</v>
      </c>
      <c r="F38" s="32">
        <v>12</v>
      </c>
      <c r="G38" s="156">
        <f t="shared" si="2"/>
        <v>48</v>
      </c>
      <c r="H38" s="32">
        <f t="shared" si="3"/>
        <v>25</v>
      </c>
      <c r="I38" s="157">
        <f t="shared" si="0"/>
        <v>0.07718669918799592</v>
      </c>
    </row>
    <row r="39" spans="3:9" s="14" customFormat="1" ht="12.75">
      <c r="C39" s="31" t="s">
        <v>47</v>
      </c>
      <c r="D39" s="32">
        <v>17</v>
      </c>
      <c r="E39" s="156">
        <f t="shared" si="1"/>
        <v>44.73684210526316</v>
      </c>
      <c r="F39" s="32">
        <v>21</v>
      </c>
      <c r="G39" s="156">
        <f t="shared" si="2"/>
        <v>55.26315789473684</v>
      </c>
      <c r="H39" s="32">
        <f t="shared" si="3"/>
        <v>38</v>
      </c>
      <c r="I39" s="157">
        <f t="shared" si="0"/>
        <v>0.11732378276575381</v>
      </c>
    </row>
    <row r="40" spans="3:9" s="14" customFormat="1" ht="12.75">
      <c r="C40" s="31" t="s">
        <v>8</v>
      </c>
      <c r="D40" s="32">
        <v>13</v>
      </c>
      <c r="E40" s="156">
        <f t="shared" si="1"/>
        <v>46.42857142857143</v>
      </c>
      <c r="F40" s="32">
        <v>15</v>
      </c>
      <c r="G40" s="156">
        <f t="shared" si="2"/>
        <v>53.57142857142857</v>
      </c>
      <c r="H40" s="32">
        <f t="shared" si="3"/>
        <v>28</v>
      </c>
      <c r="I40" s="157">
        <f t="shared" si="0"/>
        <v>0.08644910309055544</v>
      </c>
    </row>
    <row r="41" spans="3:9" s="14" customFormat="1" ht="12.75">
      <c r="C41" s="31" t="s">
        <v>118</v>
      </c>
      <c r="D41" s="32">
        <v>31</v>
      </c>
      <c r="E41" s="156">
        <f t="shared" si="1"/>
        <v>62</v>
      </c>
      <c r="F41" s="32">
        <v>19</v>
      </c>
      <c r="G41" s="156">
        <f t="shared" si="2"/>
        <v>38</v>
      </c>
      <c r="H41" s="32">
        <f t="shared" si="3"/>
        <v>50</v>
      </c>
      <c r="I41" s="157">
        <f t="shared" si="0"/>
        <v>0.15437339837599184</v>
      </c>
    </row>
    <row r="42" spans="3:9" s="14" customFormat="1" ht="12.75">
      <c r="C42" s="31" t="s">
        <v>17</v>
      </c>
      <c r="D42" s="32">
        <v>10</v>
      </c>
      <c r="E42" s="156">
        <f t="shared" si="1"/>
        <v>40</v>
      </c>
      <c r="F42" s="32">
        <v>15</v>
      </c>
      <c r="G42" s="156">
        <f t="shared" si="2"/>
        <v>60</v>
      </c>
      <c r="H42" s="32">
        <f t="shared" si="3"/>
        <v>25</v>
      </c>
      <c r="I42" s="157">
        <f t="shared" si="0"/>
        <v>0.07718669918799592</v>
      </c>
    </row>
    <row r="43" spans="3:9" s="14" customFormat="1" ht="12.75">
      <c r="C43" s="31" t="s">
        <v>71</v>
      </c>
      <c r="D43" s="32">
        <v>136</v>
      </c>
      <c r="E43" s="156">
        <f t="shared" si="1"/>
        <v>48.57142857142857</v>
      </c>
      <c r="F43" s="32">
        <v>144</v>
      </c>
      <c r="G43" s="156">
        <f t="shared" si="2"/>
        <v>51.42857142857143</v>
      </c>
      <c r="H43" s="32">
        <f t="shared" si="3"/>
        <v>280</v>
      </c>
      <c r="I43" s="157">
        <f t="shared" si="0"/>
        <v>0.8644910309055543</v>
      </c>
    </row>
    <row r="44" spans="3:9" s="14" customFormat="1" ht="12.75">
      <c r="C44" s="31" t="s">
        <v>10</v>
      </c>
      <c r="D44" s="32">
        <v>12</v>
      </c>
      <c r="E44" s="156">
        <f t="shared" si="1"/>
        <v>33.333333333333336</v>
      </c>
      <c r="F44" s="32">
        <v>24</v>
      </c>
      <c r="G44" s="156">
        <f t="shared" si="2"/>
        <v>66.66666666666667</v>
      </c>
      <c r="H44" s="32">
        <f t="shared" si="3"/>
        <v>36</v>
      </c>
      <c r="I44" s="157">
        <f t="shared" si="0"/>
        <v>0.11114884683071413</v>
      </c>
    </row>
    <row r="45" spans="3:9" s="14" customFormat="1" ht="12.75">
      <c r="C45" s="31" t="s">
        <v>26</v>
      </c>
      <c r="D45" s="32">
        <v>1</v>
      </c>
      <c r="E45" s="156">
        <f t="shared" si="1"/>
        <v>16.666666666666668</v>
      </c>
      <c r="F45" s="32">
        <v>5</v>
      </c>
      <c r="G45" s="156">
        <f t="shared" si="2"/>
        <v>83.33333333333333</v>
      </c>
      <c r="H45" s="32">
        <f t="shared" si="3"/>
        <v>6</v>
      </c>
      <c r="I45" s="157">
        <f t="shared" si="0"/>
        <v>0.01852480780511902</v>
      </c>
    </row>
    <row r="46" spans="3:9" s="14" customFormat="1" ht="12.75">
      <c r="C46" s="31" t="s">
        <v>12</v>
      </c>
      <c r="D46" s="32">
        <v>6</v>
      </c>
      <c r="E46" s="156">
        <f t="shared" si="1"/>
        <v>60</v>
      </c>
      <c r="F46" s="32">
        <v>4</v>
      </c>
      <c r="G46" s="156">
        <f t="shared" si="2"/>
        <v>40</v>
      </c>
      <c r="H46" s="32">
        <f t="shared" si="3"/>
        <v>10</v>
      </c>
      <c r="I46" s="157">
        <f t="shared" si="0"/>
        <v>0.03087467967519837</v>
      </c>
    </row>
    <row r="47" spans="3:9" s="14" customFormat="1" ht="12.75">
      <c r="C47" s="31" t="s">
        <v>394</v>
      </c>
      <c r="D47" s="32">
        <v>60</v>
      </c>
      <c r="E47" s="156">
        <f>D47*100/H47</f>
        <v>55.55555555555556</v>
      </c>
      <c r="F47" s="32">
        <v>48</v>
      </c>
      <c r="G47" s="156">
        <f t="shared" si="2"/>
        <v>44.44444444444444</v>
      </c>
      <c r="H47" s="32">
        <f t="shared" si="3"/>
        <v>108</v>
      </c>
      <c r="I47" s="157">
        <f t="shared" si="0"/>
        <v>0.3334465404921424</v>
      </c>
    </row>
    <row r="48" spans="3:9" s="39" customFormat="1" ht="12.75">
      <c r="C48" s="35" t="s">
        <v>124</v>
      </c>
      <c r="D48" s="36">
        <f>SUM(D13:D47)</f>
        <v>14420</v>
      </c>
      <c r="E48" s="158">
        <f aca="true" t="shared" si="4" ref="E48:E97">D48*100/H48</f>
        <v>49.872034308639414</v>
      </c>
      <c r="F48" s="36">
        <f>SUM(F13:F47)</f>
        <v>14494</v>
      </c>
      <c r="G48" s="158">
        <f t="shared" si="2"/>
        <v>50.127965691360586</v>
      </c>
      <c r="H48" s="36">
        <f>SUM(H13:H47)</f>
        <v>28914</v>
      </c>
      <c r="I48" s="145">
        <f t="shared" si="0"/>
        <v>89.27104881286857</v>
      </c>
    </row>
    <row r="49" spans="3:9" s="14" customFormat="1" ht="12.75">
      <c r="C49" s="31"/>
      <c r="D49" s="32"/>
      <c r="E49" s="156"/>
      <c r="F49" s="32"/>
      <c r="G49" s="156"/>
      <c r="H49" s="32"/>
      <c r="I49" s="157"/>
    </row>
    <row r="50" spans="3:9" s="14" customFormat="1" ht="12.75">
      <c r="C50" s="31" t="s">
        <v>395</v>
      </c>
      <c r="D50" s="32">
        <v>14</v>
      </c>
      <c r="E50" s="156">
        <f t="shared" si="4"/>
        <v>77.77777777777777</v>
      </c>
      <c r="F50" s="32">
        <v>4</v>
      </c>
      <c r="G50" s="156">
        <f t="shared" si="2"/>
        <v>22.22222222222222</v>
      </c>
      <c r="H50" s="32">
        <f t="shared" si="3"/>
        <v>18</v>
      </c>
      <c r="I50" s="157">
        <f aca="true" t="shared" si="5" ref="I50:I63">H50*100/H$97</f>
        <v>0.055574423415357066</v>
      </c>
    </row>
    <row r="51" spans="3:9" s="14" customFormat="1" ht="12.75">
      <c r="C51" s="31" t="s">
        <v>72</v>
      </c>
      <c r="D51" s="32">
        <v>0</v>
      </c>
      <c r="E51" s="156">
        <f t="shared" si="4"/>
        <v>0</v>
      </c>
      <c r="F51" s="32">
        <v>2</v>
      </c>
      <c r="G51" s="156">
        <f t="shared" si="2"/>
        <v>100</v>
      </c>
      <c r="H51" s="32">
        <f t="shared" si="3"/>
        <v>2</v>
      </c>
      <c r="I51" s="157">
        <f t="shared" si="5"/>
        <v>0.006174935935039674</v>
      </c>
    </row>
    <row r="52" spans="3:9" s="14" customFormat="1" ht="12.75">
      <c r="C52" s="31" t="s">
        <v>422</v>
      </c>
      <c r="D52" s="32">
        <v>1</v>
      </c>
      <c r="E52" s="156">
        <f t="shared" si="4"/>
        <v>100</v>
      </c>
      <c r="F52" s="32">
        <v>0</v>
      </c>
      <c r="G52" s="156">
        <f t="shared" si="2"/>
        <v>0</v>
      </c>
      <c r="H52" s="32">
        <f t="shared" si="3"/>
        <v>1</v>
      </c>
      <c r="I52" s="157">
        <f t="shared" si="5"/>
        <v>0.003087467967519837</v>
      </c>
    </row>
    <row r="53" spans="3:9" s="14" customFormat="1" ht="12.75">
      <c r="C53" s="31" t="s">
        <v>57</v>
      </c>
      <c r="D53" s="32">
        <v>1</v>
      </c>
      <c r="E53" s="156">
        <f t="shared" si="4"/>
        <v>100</v>
      </c>
      <c r="F53" s="32">
        <v>0</v>
      </c>
      <c r="G53" s="156">
        <f t="shared" si="2"/>
        <v>0</v>
      </c>
      <c r="H53" s="32">
        <f t="shared" si="3"/>
        <v>1</v>
      </c>
      <c r="I53" s="157">
        <f t="shared" si="5"/>
        <v>0.003087467967519837</v>
      </c>
    </row>
    <row r="54" spans="3:9" s="14" customFormat="1" ht="12.75">
      <c r="C54" s="31" t="s">
        <v>36</v>
      </c>
      <c r="D54" s="32">
        <v>1</v>
      </c>
      <c r="E54" s="156">
        <f t="shared" si="4"/>
        <v>100</v>
      </c>
      <c r="F54" s="32">
        <v>0</v>
      </c>
      <c r="G54" s="156">
        <f t="shared" si="2"/>
        <v>0</v>
      </c>
      <c r="H54" s="32">
        <f t="shared" si="3"/>
        <v>1</v>
      </c>
      <c r="I54" s="157">
        <f t="shared" si="5"/>
        <v>0.003087467967519837</v>
      </c>
    </row>
    <row r="55" spans="3:9" s="14" customFormat="1" ht="12.75">
      <c r="C55" s="31" t="s">
        <v>390</v>
      </c>
      <c r="D55" s="32">
        <v>1</v>
      </c>
      <c r="E55" s="156">
        <f t="shared" si="4"/>
        <v>100</v>
      </c>
      <c r="F55" s="32">
        <v>0</v>
      </c>
      <c r="G55" s="156">
        <f t="shared" si="2"/>
        <v>0</v>
      </c>
      <c r="H55" s="32">
        <f t="shared" si="3"/>
        <v>1</v>
      </c>
      <c r="I55" s="157">
        <f t="shared" si="5"/>
        <v>0.003087467967519837</v>
      </c>
    </row>
    <row r="56" spans="3:9" s="14" customFormat="1" ht="12.75">
      <c r="C56" s="31" t="s">
        <v>58</v>
      </c>
      <c r="D56" s="32">
        <v>0</v>
      </c>
      <c r="E56" s="156">
        <f t="shared" si="4"/>
        <v>0</v>
      </c>
      <c r="F56" s="32">
        <v>2</v>
      </c>
      <c r="G56" s="156">
        <f t="shared" si="2"/>
        <v>100</v>
      </c>
      <c r="H56" s="32">
        <f t="shared" si="3"/>
        <v>2</v>
      </c>
      <c r="I56" s="157">
        <f t="shared" si="5"/>
        <v>0.006174935935039674</v>
      </c>
    </row>
    <row r="57" spans="3:9" s="14" customFormat="1" ht="12.75">
      <c r="C57" s="31" t="s">
        <v>59</v>
      </c>
      <c r="D57" s="32">
        <v>0</v>
      </c>
      <c r="E57" s="156">
        <f t="shared" si="4"/>
        <v>0</v>
      </c>
      <c r="F57" s="32">
        <v>1</v>
      </c>
      <c r="G57" s="156">
        <f t="shared" si="2"/>
        <v>100</v>
      </c>
      <c r="H57" s="32">
        <f t="shared" si="3"/>
        <v>1</v>
      </c>
      <c r="I57" s="157">
        <f t="shared" si="5"/>
        <v>0.003087467967519837</v>
      </c>
    </row>
    <row r="58" spans="3:9" s="14" customFormat="1" ht="12.75">
      <c r="C58" s="31" t="s">
        <v>423</v>
      </c>
      <c r="D58" s="32">
        <v>3</v>
      </c>
      <c r="E58" s="156">
        <f t="shared" si="4"/>
        <v>60</v>
      </c>
      <c r="F58" s="32">
        <v>2</v>
      </c>
      <c r="G58" s="156">
        <f t="shared" si="2"/>
        <v>40</v>
      </c>
      <c r="H58" s="32">
        <f t="shared" si="3"/>
        <v>5</v>
      </c>
      <c r="I58" s="157">
        <f t="shared" si="5"/>
        <v>0.015437339837599186</v>
      </c>
    </row>
    <row r="59" spans="3:9" s="14" customFormat="1" ht="12.75">
      <c r="C59" s="31" t="s">
        <v>6</v>
      </c>
      <c r="D59" s="32">
        <v>1316</v>
      </c>
      <c r="E59" s="156">
        <f t="shared" si="4"/>
        <v>63.208453410182514</v>
      </c>
      <c r="F59" s="32">
        <v>766</v>
      </c>
      <c r="G59" s="156">
        <f t="shared" si="2"/>
        <v>36.791546589817486</v>
      </c>
      <c r="H59" s="32">
        <f t="shared" si="3"/>
        <v>2082</v>
      </c>
      <c r="I59" s="157">
        <f t="shared" si="5"/>
        <v>6.4281083083763</v>
      </c>
    </row>
    <row r="60" spans="3:9" s="14" customFormat="1" ht="12.75">
      <c r="C60" s="31" t="s">
        <v>391</v>
      </c>
      <c r="D60" s="32">
        <v>0</v>
      </c>
      <c r="E60" s="156">
        <f t="shared" si="4"/>
        <v>0</v>
      </c>
      <c r="F60" s="32">
        <v>1</v>
      </c>
      <c r="G60" s="156">
        <f t="shared" si="2"/>
        <v>100</v>
      </c>
      <c r="H60" s="32">
        <f t="shared" si="3"/>
        <v>1</v>
      </c>
      <c r="I60" s="157">
        <f t="shared" si="5"/>
        <v>0.003087467967519837</v>
      </c>
    </row>
    <row r="61" spans="3:9" s="14" customFormat="1" ht="12.75">
      <c r="C61" s="31" t="s">
        <v>11</v>
      </c>
      <c r="D61" s="32">
        <v>12</v>
      </c>
      <c r="E61" s="156">
        <f t="shared" si="4"/>
        <v>63.1578947368421</v>
      </c>
      <c r="F61" s="32">
        <v>7</v>
      </c>
      <c r="G61" s="156">
        <f t="shared" si="2"/>
        <v>36.8421052631579</v>
      </c>
      <c r="H61" s="32">
        <f t="shared" si="3"/>
        <v>19</v>
      </c>
      <c r="I61" s="157">
        <f t="shared" si="5"/>
        <v>0.058661891382876905</v>
      </c>
    </row>
    <row r="62" spans="3:9" s="14" customFormat="1" ht="12.75">
      <c r="C62" s="31" t="s">
        <v>399</v>
      </c>
      <c r="D62" s="32">
        <v>2</v>
      </c>
      <c r="E62" s="156">
        <f t="shared" si="4"/>
        <v>100</v>
      </c>
      <c r="F62" s="32">
        <v>0</v>
      </c>
      <c r="G62" s="156">
        <f t="shared" si="2"/>
        <v>0</v>
      </c>
      <c r="H62" s="32">
        <f t="shared" si="3"/>
        <v>2</v>
      </c>
      <c r="I62" s="157">
        <f t="shared" si="5"/>
        <v>0.006174935935039674</v>
      </c>
    </row>
    <row r="63" spans="3:9" s="39" customFormat="1" ht="12.75">
      <c r="C63" s="35" t="s">
        <v>130</v>
      </c>
      <c r="D63" s="36">
        <f>SUM(D50:D62)</f>
        <v>1351</v>
      </c>
      <c r="E63" s="158">
        <f t="shared" si="4"/>
        <v>63.249063670411985</v>
      </c>
      <c r="F63" s="36">
        <f>SUM(F50:F62)</f>
        <v>785</v>
      </c>
      <c r="G63" s="158">
        <f t="shared" si="2"/>
        <v>36.750936329588015</v>
      </c>
      <c r="H63" s="36">
        <f t="shared" si="3"/>
        <v>2136</v>
      </c>
      <c r="I63" s="145">
        <f t="shared" si="5"/>
        <v>6.5948315786223715</v>
      </c>
    </row>
    <row r="64" spans="3:9" s="14" customFormat="1" ht="12.75">
      <c r="C64" s="31"/>
      <c r="D64" s="32"/>
      <c r="E64" s="156"/>
      <c r="F64" s="32"/>
      <c r="G64" s="156"/>
      <c r="H64" s="32"/>
      <c r="I64" s="157"/>
    </row>
    <row r="65" spans="3:9" s="14" customFormat="1" ht="12.75">
      <c r="C65" s="31" t="s">
        <v>41</v>
      </c>
      <c r="D65" s="32">
        <v>1</v>
      </c>
      <c r="E65" s="156">
        <f t="shared" si="4"/>
        <v>100</v>
      </c>
      <c r="F65" s="32">
        <v>0</v>
      </c>
      <c r="G65" s="156">
        <f t="shared" si="2"/>
        <v>0</v>
      </c>
      <c r="H65" s="32">
        <f t="shared" si="3"/>
        <v>1</v>
      </c>
      <c r="I65" s="157">
        <f aca="true" t="shared" si="6" ref="I65:I72">H65*100/H$97</f>
        <v>0.003087467967519837</v>
      </c>
    </row>
    <row r="66" spans="3:9" s="14" customFormat="1" ht="12.75">
      <c r="C66" s="31" t="s">
        <v>14</v>
      </c>
      <c r="D66" s="32">
        <v>7</v>
      </c>
      <c r="E66" s="156">
        <f t="shared" si="4"/>
        <v>25.925925925925927</v>
      </c>
      <c r="F66" s="32">
        <v>20</v>
      </c>
      <c r="G66" s="156">
        <f t="shared" si="2"/>
        <v>74.07407407407408</v>
      </c>
      <c r="H66" s="32">
        <f t="shared" si="3"/>
        <v>27</v>
      </c>
      <c r="I66" s="157">
        <f t="shared" si="6"/>
        <v>0.0833616351230356</v>
      </c>
    </row>
    <row r="67" spans="3:9" s="14" customFormat="1" ht="12.75">
      <c r="C67" s="31" t="s">
        <v>30</v>
      </c>
      <c r="D67" s="32">
        <v>0</v>
      </c>
      <c r="E67" s="156">
        <f t="shared" si="4"/>
        <v>0</v>
      </c>
      <c r="F67" s="32">
        <v>3</v>
      </c>
      <c r="G67" s="156">
        <f t="shared" si="2"/>
        <v>100</v>
      </c>
      <c r="H67" s="32">
        <f t="shared" si="3"/>
        <v>3</v>
      </c>
      <c r="I67" s="157">
        <f t="shared" si="6"/>
        <v>0.00926240390255951</v>
      </c>
    </row>
    <row r="68" spans="3:9" s="14" customFormat="1" ht="12.75">
      <c r="C68" s="31" t="s">
        <v>23</v>
      </c>
      <c r="D68" s="32">
        <v>9</v>
      </c>
      <c r="E68" s="156">
        <f t="shared" si="4"/>
        <v>52.94117647058823</v>
      </c>
      <c r="F68" s="32">
        <v>8</v>
      </c>
      <c r="G68" s="156">
        <f t="shared" si="2"/>
        <v>47.05882352941177</v>
      </c>
      <c r="H68" s="32">
        <f t="shared" si="3"/>
        <v>17</v>
      </c>
      <c r="I68" s="157">
        <f t="shared" si="6"/>
        <v>0.05248695544783723</v>
      </c>
    </row>
    <row r="69" spans="3:9" s="14" customFormat="1" ht="12.75">
      <c r="C69" s="31" t="s">
        <v>15</v>
      </c>
      <c r="D69" s="32">
        <v>0</v>
      </c>
      <c r="E69" s="156">
        <f t="shared" si="4"/>
        <v>0</v>
      </c>
      <c r="F69" s="32">
        <v>5</v>
      </c>
      <c r="G69" s="156">
        <f t="shared" si="2"/>
        <v>100</v>
      </c>
      <c r="H69" s="32">
        <f t="shared" si="3"/>
        <v>5</v>
      </c>
      <c r="I69" s="157">
        <f t="shared" si="6"/>
        <v>0.015437339837599186</v>
      </c>
    </row>
    <row r="70" spans="3:9" s="14" customFormat="1" ht="12.75">
      <c r="C70" s="31" t="s">
        <v>5</v>
      </c>
      <c r="D70" s="32">
        <v>9</v>
      </c>
      <c r="E70" s="156">
        <f t="shared" si="4"/>
        <v>37.5</v>
      </c>
      <c r="F70" s="32">
        <v>15</v>
      </c>
      <c r="G70" s="156">
        <f t="shared" si="2"/>
        <v>62.5</v>
      </c>
      <c r="H70" s="32">
        <f t="shared" si="3"/>
        <v>24</v>
      </c>
      <c r="I70" s="157">
        <f t="shared" si="6"/>
        <v>0.07409923122047608</v>
      </c>
    </row>
    <row r="71" spans="3:9" s="14" customFormat="1" ht="12.75">
      <c r="C71" s="31" t="s">
        <v>9</v>
      </c>
      <c r="D71" s="32">
        <v>18</v>
      </c>
      <c r="E71" s="156">
        <f t="shared" si="4"/>
        <v>31.03448275862069</v>
      </c>
      <c r="F71" s="32">
        <v>40</v>
      </c>
      <c r="G71" s="156">
        <f t="shared" si="2"/>
        <v>68.96551724137932</v>
      </c>
      <c r="H71" s="32">
        <f t="shared" si="3"/>
        <v>58</v>
      </c>
      <c r="I71" s="157">
        <f t="shared" si="6"/>
        <v>0.17907314211615055</v>
      </c>
    </row>
    <row r="72" spans="3:9" s="39" customFormat="1" ht="12.75">
      <c r="C72" s="40" t="s">
        <v>133</v>
      </c>
      <c r="D72" s="36">
        <f>SUM(D65:D71)</f>
        <v>44</v>
      </c>
      <c r="E72" s="158">
        <f t="shared" si="4"/>
        <v>32.592592592592595</v>
      </c>
      <c r="F72" s="36">
        <f>SUM(F65:F71)</f>
        <v>91</v>
      </c>
      <c r="G72" s="158">
        <f t="shared" si="2"/>
        <v>67.4074074074074</v>
      </c>
      <c r="H72" s="36">
        <f t="shared" si="3"/>
        <v>135</v>
      </c>
      <c r="I72" s="145">
        <f t="shared" si="6"/>
        <v>0.41680817561517797</v>
      </c>
    </row>
    <row r="73" spans="3:9" s="14" customFormat="1" ht="12.75">
      <c r="C73" s="31"/>
      <c r="D73" s="32"/>
      <c r="E73" s="156"/>
      <c r="F73" s="32"/>
      <c r="G73" s="156"/>
      <c r="H73" s="32"/>
      <c r="I73" s="157"/>
    </row>
    <row r="74" spans="3:9" s="14" customFormat="1" ht="12.75">
      <c r="C74" s="31" t="s">
        <v>13</v>
      </c>
      <c r="D74" s="32">
        <v>126</v>
      </c>
      <c r="E74" s="156">
        <f t="shared" si="4"/>
        <v>45.65217391304348</v>
      </c>
      <c r="F74" s="32">
        <v>150</v>
      </c>
      <c r="G74" s="156">
        <f t="shared" si="2"/>
        <v>54.34782608695652</v>
      </c>
      <c r="H74" s="32">
        <f t="shared" si="3"/>
        <v>276</v>
      </c>
      <c r="I74" s="157">
        <f aca="true" t="shared" si="7" ref="I74:I84">H74*100/H$97</f>
        <v>0.852141159035475</v>
      </c>
    </row>
    <row r="75" spans="3:9" s="14" customFormat="1" ht="12.75">
      <c r="C75" s="31" t="s">
        <v>61</v>
      </c>
      <c r="D75" s="32">
        <v>7</v>
      </c>
      <c r="E75" s="156">
        <f t="shared" si="4"/>
        <v>43.75</v>
      </c>
      <c r="F75" s="32">
        <v>9</v>
      </c>
      <c r="G75" s="156">
        <f aca="true" t="shared" si="8" ref="G75:G97">F75*100/H75</f>
        <v>56.25</v>
      </c>
      <c r="H75" s="32">
        <f t="shared" si="3"/>
        <v>16</v>
      </c>
      <c r="I75" s="157">
        <f t="shared" si="7"/>
        <v>0.04939948748031739</v>
      </c>
    </row>
    <row r="76" spans="3:9" s="14" customFormat="1" ht="12.75">
      <c r="C76" s="31" t="s">
        <v>3</v>
      </c>
      <c r="D76" s="32">
        <v>24</v>
      </c>
      <c r="E76" s="156">
        <f t="shared" si="4"/>
        <v>31.16883116883117</v>
      </c>
      <c r="F76" s="32">
        <v>53</v>
      </c>
      <c r="G76" s="156">
        <f t="shared" si="8"/>
        <v>68.83116883116882</v>
      </c>
      <c r="H76" s="32">
        <f t="shared" si="3"/>
        <v>77</v>
      </c>
      <c r="I76" s="157">
        <f t="shared" si="7"/>
        <v>0.23773503349902744</v>
      </c>
    </row>
    <row r="77" spans="3:9" s="14" customFormat="1" ht="12.75">
      <c r="C77" s="31" t="s">
        <v>42</v>
      </c>
      <c r="D77" s="32">
        <v>131</v>
      </c>
      <c r="E77" s="156">
        <f t="shared" si="4"/>
        <v>40.9375</v>
      </c>
      <c r="F77" s="32">
        <v>189</v>
      </c>
      <c r="G77" s="156">
        <f t="shared" si="8"/>
        <v>59.0625</v>
      </c>
      <c r="H77" s="32">
        <f t="shared" si="3"/>
        <v>320</v>
      </c>
      <c r="I77" s="157">
        <f t="shared" si="7"/>
        <v>0.9879897496063479</v>
      </c>
    </row>
    <row r="78" spans="3:9" s="14" customFormat="1" ht="12.75">
      <c r="C78" s="31" t="s">
        <v>43</v>
      </c>
      <c r="D78" s="32">
        <v>54</v>
      </c>
      <c r="E78" s="156">
        <f t="shared" si="4"/>
        <v>36.241610738255034</v>
      </c>
      <c r="F78" s="32">
        <v>95</v>
      </c>
      <c r="G78" s="156">
        <f t="shared" si="8"/>
        <v>63.758389261744966</v>
      </c>
      <c r="H78" s="32">
        <f t="shared" si="3"/>
        <v>149</v>
      </c>
      <c r="I78" s="157">
        <f t="shared" si="7"/>
        <v>0.46003272716045573</v>
      </c>
    </row>
    <row r="79" spans="3:9" s="14" customFormat="1" ht="12.75">
      <c r="C79" s="31" t="s">
        <v>46</v>
      </c>
      <c r="D79" s="32">
        <v>15</v>
      </c>
      <c r="E79" s="156">
        <f t="shared" si="4"/>
        <v>53.57142857142857</v>
      </c>
      <c r="F79" s="32">
        <v>13</v>
      </c>
      <c r="G79" s="156">
        <f t="shared" si="8"/>
        <v>46.42857142857143</v>
      </c>
      <c r="H79" s="32">
        <f aca="true" t="shared" si="9" ref="H79:H95">SUM(D79+F79)</f>
        <v>28</v>
      </c>
      <c r="I79" s="157">
        <f t="shared" si="7"/>
        <v>0.08644910309055544</v>
      </c>
    </row>
    <row r="80" spans="3:9" s="14" customFormat="1" ht="12.75">
      <c r="C80" s="31" t="s">
        <v>19</v>
      </c>
      <c r="D80" s="32">
        <v>11</v>
      </c>
      <c r="E80" s="156">
        <f t="shared" si="4"/>
        <v>37.93103448275862</v>
      </c>
      <c r="F80" s="32">
        <v>18</v>
      </c>
      <c r="G80" s="156">
        <f t="shared" si="8"/>
        <v>62.06896551724138</v>
      </c>
      <c r="H80" s="32">
        <f t="shared" si="9"/>
        <v>29</v>
      </c>
      <c r="I80" s="157">
        <f t="shared" si="7"/>
        <v>0.08953657105807528</v>
      </c>
    </row>
    <row r="81" spans="3:9" s="14" customFormat="1" ht="12.75">
      <c r="C81" s="31" t="s">
        <v>48</v>
      </c>
      <c r="D81" s="32">
        <v>38</v>
      </c>
      <c r="E81" s="156">
        <f t="shared" si="4"/>
        <v>57.57575757575758</v>
      </c>
      <c r="F81" s="32">
        <v>28</v>
      </c>
      <c r="G81" s="156">
        <f t="shared" si="8"/>
        <v>42.42424242424242</v>
      </c>
      <c r="H81" s="32">
        <f t="shared" si="9"/>
        <v>66</v>
      </c>
      <c r="I81" s="157">
        <f t="shared" si="7"/>
        <v>0.20377288585630923</v>
      </c>
    </row>
    <row r="82" spans="3:9" s="14" customFormat="1" ht="12.75">
      <c r="C82" s="31" t="s">
        <v>49</v>
      </c>
      <c r="D82" s="32">
        <v>16</v>
      </c>
      <c r="E82" s="156">
        <f t="shared" si="4"/>
        <v>44.44444444444444</v>
      </c>
      <c r="F82" s="32">
        <v>20</v>
      </c>
      <c r="G82" s="156">
        <f t="shared" si="8"/>
        <v>55.55555555555556</v>
      </c>
      <c r="H82" s="32">
        <f t="shared" si="9"/>
        <v>36</v>
      </c>
      <c r="I82" s="157">
        <f t="shared" si="7"/>
        <v>0.11114884683071413</v>
      </c>
    </row>
    <row r="83" spans="3:9" s="14" customFormat="1" ht="12.75">
      <c r="C83" s="31" t="s">
        <v>22</v>
      </c>
      <c r="D83" s="32">
        <v>27</v>
      </c>
      <c r="E83" s="156">
        <f t="shared" si="4"/>
        <v>45.76271186440678</v>
      </c>
      <c r="F83" s="32">
        <v>32</v>
      </c>
      <c r="G83" s="156">
        <f t="shared" si="8"/>
        <v>54.23728813559322</v>
      </c>
      <c r="H83" s="32">
        <f t="shared" si="9"/>
        <v>59</v>
      </c>
      <c r="I83" s="157">
        <f t="shared" si="7"/>
        <v>0.18216061008367038</v>
      </c>
    </row>
    <row r="84" spans="3:9" s="39" customFormat="1" ht="12.75">
      <c r="C84" s="40" t="s">
        <v>139</v>
      </c>
      <c r="D84" s="36">
        <f>SUM(D74:D83)</f>
        <v>449</v>
      </c>
      <c r="E84" s="158">
        <f t="shared" si="4"/>
        <v>42.51893939393939</v>
      </c>
      <c r="F84" s="36">
        <f>SUM(F74:F83)</f>
        <v>607</v>
      </c>
      <c r="G84" s="158">
        <f t="shared" si="8"/>
        <v>57.48106060606061</v>
      </c>
      <c r="H84" s="36">
        <f t="shared" si="9"/>
        <v>1056</v>
      </c>
      <c r="I84" s="145">
        <f t="shared" si="7"/>
        <v>3.2603661737009477</v>
      </c>
    </row>
    <row r="85" spans="3:9" s="14" customFormat="1" ht="12.75">
      <c r="C85" s="31"/>
      <c r="D85" s="32"/>
      <c r="E85" s="156"/>
      <c r="F85" s="32"/>
      <c r="G85" s="156"/>
      <c r="H85" s="32"/>
      <c r="I85" s="157"/>
    </row>
    <row r="86" spans="3:9" s="14" customFormat="1" ht="12.75">
      <c r="C86" s="31" t="s">
        <v>52</v>
      </c>
      <c r="D86" s="32">
        <v>0</v>
      </c>
      <c r="E86" s="156">
        <f t="shared" si="4"/>
        <v>0</v>
      </c>
      <c r="F86" s="32">
        <v>1</v>
      </c>
      <c r="G86" s="156">
        <f t="shared" si="8"/>
        <v>100</v>
      </c>
      <c r="H86" s="32">
        <f t="shared" si="9"/>
        <v>1</v>
      </c>
      <c r="I86" s="157">
        <f aca="true" t="shared" si="10" ref="I86:I95">H86*100/H$97</f>
        <v>0.003087467967519837</v>
      </c>
    </row>
    <row r="87" spans="3:9" s="14" customFormat="1" ht="12.75">
      <c r="C87" s="31" t="s">
        <v>44</v>
      </c>
      <c r="D87" s="32">
        <v>0</v>
      </c>
      <c r="E87" s="156">
        <f t="shared" si="4"/>
        <v>0</v>
      </c>
      <c r="F87" s="32">
        <v>5</v>
      </c>
      <c r="G87" s="156">
        <f t="shared" si="8"/>
        <v>100</v>
      </c>
      <c r="H87" s="32">
        <f t="shared" si="9"/>
        <v>5</v>
      </c>
      <c r="I87" s="157">
        <f t="shared" si="10"/>
        <v>0.015437339837599186</v>
      </c>
    </row>
    <row r="88" spans="3:9" s="14" customFormat="1" ht="12.75">
      <c r="C88" s="31" t="s">
        <v>24</v>
      </c>
      <c r="D88" s="32">
        <v>4</v>
      </c>
      <c r="E88" s="156">
        <f t="shared" si="4"/>
        <v>66.66666666666667</v>
      </c>
      <c r="F88" s="32">
        <v>2</v>
      </c>
      <c r="G88" s="156">
        <f t="shared" si="8"/>
        <v>33.333333333333336</v>
      </c>
      <c r="H88" s="32">
        <f t="shared" si="9"/>
        <v>6</v>
      </c>
      <c r="I88" s="157">
        <f t="shared" si="10"/>
        <v>0.01852480780511902</v>
      </c>
    </row>
    <row r="89" spans="3:9" s="14" customFormat="1" ht="12.75">
      <c r="C89" s="31" t="s">
        <v>73</v>
      </c>
      <c r="D89" s="32">
        <v>2</v>
      </c>
      <c r="E89" s="156">
        <f t="shared" si="4"/>
        <v>100</v>
      </c>
      <c r="F89" s="32">
        <v>0</v>
      </c>
      <c r="G89" s="156">
        <f t="shared" si="8"/>
        <v>0</v>
      </c>
      <c r="H89" s="32">
        <f t="shared" si="9"/>
        <v>2</v>
      </c>
      <c r="I89" s="157">
        <f t="shared" si="10"/>
        <v>0.006174935935039674</v>
      </c>
    </row>
    <row r="90" spans="3:9" s="14" customFormat="1" ht="12.75">
      <c r="C90" s="31" t="s">
        <v>62</v>
      </c>
      <c r="D90" s="32">
        <v>1</v>
      </c>
      <c r="E90" s="156">
        <f t="shared" si="4"/>
        <v>100</v>
      </c>
      <c r="F90" s="32">
        <v>0</v>
      </c>
      <c r="G90" s="156">
        <f t="shared" si="8"/>
        <v>0</v>
      </c>
      <c r="H90" s="32">
        <f t="shared" si="9"/>
        <v>1</v>
      </c>
      <c r="I90" s="157">
        <f t="shared" si="10"/>
        <v>0.003087467967519837</v>
      </c>
    </row>
    <row r="91" spans="3:9" s="14" customFormat="1" ht="12.75">
      <c r="C91" s="31" t="s">
        <v>63</v>
      </c>
      <c r="D91" s="32">
        <v>1</v>
      </c>
      <c r="E91" s="156">
        <f t="shared" si="4"/>
        <v>100</v>
      </c>
      <c r="F91" s="32">
        <v>0</v>
      </c>
      <c r="G91" s="156">
        <f t="shared" si="8"/>
        <v>0</v>
      </c>
      <c r="H91" s="32">
        <f t="shared" si="9"/>
        <v>1</v>
      </c>
      <c r="I91" s="157">
        <f t="shared" si="10"/>
        <v>0.003087467967519837</v>
      </c>
    </row>
    <row r="92" spans="3:9" s="14" customFormat="1" ht="12.75">
      <c r="C92" s="31" t="s">
        <v>38</v>
      </c>
      <c r="D92" s="32">
        <v>44</v>
      </c>
      <c r="E92" s="156">
        <f t="shared" si="4"/>
        <v>86.27450980392157</v>
      </c>
      <c r="F92" s="32">
        <v>7</v>
      </c>
      <c r="G92" s="156">
        <f t="shared" si="8"/>
        <v>13.72549019607843</v>
      </c>
      <c r="H92" s="32">
        <f t="shared" si="9"/>
        <v>51</v>
      </c>
      <c r="I92" s="157">
        <f t="shared" si="10"/>
        <v>0.1574608663435117</v>
      </c>
    </row>
    <row r="93" spans="3:9" s="14" customFormat="1" ht="12.75">
      <c r="C93" s="31" t="s">
        <v>27</v>
      </c>
      <c r="D93" s="32">
        <v>2</v>
      </c>
      <c r="E93" s="156">
        <f t="shared" si="4"/>
        <v>33.333333333333336</v>
      </c>
      <c r="F93" s="32">
        <v>4</v>
      </c>
      <c r="G93" s="156">
        <f t="shared" si="8"/>
        <v>66.66666666666667</v>
      </c>
      <c r="H93" s="32">
        <f t="shared" si="9"/>
        <v>6</v>
      </c>
      <c r="I93" s="157">
        <f t="shared" si="10"/>
        <v>0.01852480780511902</v>
      </c>
    </row>
    <row r="94" spans="3:9" s="14" customFormat="1" ht="12.75">
      <c r="C94" s="31" t="s">
        <v>21</v>
      </c>
      <c r="D94" s="32">
        <v>42</v>
      </c>
      <c r="E94" s="156">
        <f t="shared" si="4"/>
        <v>56</v>
      </c>
      <c r="F94" s="32">
        <v>33</v>
      </c>
      <c r="G94" s="156">
        <f t="shared" si="8"/>
        <v>44</v>
      </c>
      <c r="H94" s="32">
        <f t="shared" si="9"/>
        <v>75</v>
      </c>
      <c r="I94" s="157">
        <f t="shared" si="10"/>
        <v>0.23156009756398777</v>
      </c>
    </row>
    <row r="95" spans="3:9" s="39" customFormat="1" ht="12.75">
      <c r="C95" s="40" t="s">
        <v>142</v>
      </c>
      <c r="D95" s="36">
        <f>SUM(D86:D94)</f>
        <v>96</v>
      </c>
      <c r="E95" s="158">
        <f t="shared" si="4"/>
        <v>64.86486486486487</v>
      </c>
      <c r="F95" s="36">
        <f>SUM(F86:F94)</f>
        <v>52</v>
      </c>
      <c r="G95" s="158">
        <f t="shared" si="8"/>
        <v>35.13513513513514</v>
      </c>
      <c r="H95" s="36">
        <f t="shared" si="9"/>
        <v>148</v>
      </c>
      <c r="I95" s="145">
        <f t="shared" si="10"/>
        <v>0.4569452591929359</v>
      </c>
    </row>
    <row r="96" spans="3:9" s="117" customFormat="1" ht="12.75">
      <c r="C96" s="40"/>
      <c r="D96" s="115"/>
      <c r="E96" s="158"/>
      <c r="F96" s="115"/>
      <c r="G96" s="158"/>
      <c r="H96" s="36"/>
      <c r="I96" s="116"/>
    </row>
    <row r="97" spans="3:9" s="39" customFormat="1" ht="12.75">
      <c r="C97" s="40" t="s">
        <v>92</v>
      </c>
      <c r="D97" s="36">
        <f>SUM(D13:D94)-D84-D72-D63-D48</f>
        <v>16360</v>
      </c>
      <c r="E97" s="158">
        <f t="shared" si="4"/>
        <v>50.510975948624534</v>
      </c>
      <c r="F97" s="36">
        <f>SUM(F13:F94)-F84-F72-F63-F48</f>
        <v>16029</v>
      </c>
      <c r="G97" s="158">
        <f t="shared" si="8"/>
        <v>49.489024051375466</v>
      </c>
      <c r="H97" s="36">
        <f>SUM(H13:H94)-H84-H72-H63-H48</f>
        <v>32389</v>
      </c>
      <c r="I97" s="159">
        <v>1</v>
      </c>
    </row>
    <row r="98" spans="3:9" s="14" customFormat="1" ht="12.75">
      <c r="C98" s="31"/>
      <c r="D98" s="32"/>
      <c r="E98" s="76"/>
      <c r="F98" s="32"/>
      <c r="G98" s="76"/>
      <c r="H98" s="32"/>
      <c r="I98" s="89"/>
    </row>
    <row r="99" spans="3:9" s="14" customFormat="1" ht="13.5" thickBot="1">
      <c r="C99" s="46"/>
      <c r="D99" s="90"/>
      <c r="E99" s="91"/>
      <c r="F99" s="90"/>
      <c r="G99" s="91"/>
      <c r="H99" s="90"/>
      <c r="I99" s="92"/>
    </row>
    <row r="100" spans="4:9" s="14" customFormat="1" ht="12.75">
      <c r="D100" s="93"/>
      <c r="E100" s="52"/>
      <c r="F100" s="93"/>
      <c r="G100" s="52"/>
      <c r="H100" s="93"/>
      <c r="I100" s="52"/>
    </row>
    <row r="101" spans="4:9" s="14" customFormat="1" ht="12.75">
      <c r="D101" s="93"/>
      <c r="E101" s="52"/>
      <c r="F101" s="93"/>
      <c r="G101" s="52"/>
      <c r="H101" s="93"/>
      <c r="I101" s="52"/>
    </row>
  </sheetData>
  <mergeCells count="1">
    <mergeCell ref="F1:G1"/>
  </mergeCells>
  <printOptions/>
  <pageMargins left="0.56" right="0.75" top="0.38" bottom="0.49" header="0" footer="0"/>
  <pageSetup fitToHeight="2" fitToWidth="1"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Q106"/>
  <sheetViews>
    <sheetView workbookViewId="0" topLeftCell="A1">
      <selection activeCell="C1" sqref="C1:I103"/>
    </sheetView>
  </sheetViews>
  <sheetFormatPr defaultColWidth="11.421875" defaultRowHeight="12.75"/>
  <cols>
    <col min="1" max="1" width="0.2890625" style="0" customWidth="1"/>
    <col min="2" max="2" width="0.85546875" style="0" hidden="1" customWidth="1"/>
    <col min="3" max="3" width="29.7109375" style="0" customWidth="1"/>
    <col min="4" max="4" width="11.140625" style="4" customWidth="1"/>
    <col min="5" max="5" width="9.421875" style="1" customWidth="1"/>
    <col min="6" max="6" width="10.00390625" style="4" customWidth="1"/>
    <col min="7" max="7" width="9.28125" style="1" customWidth="1"/>
    <col min="8" max="8" width="12.140625" style="4" customWidth="1"/>
    <col min="9" max="9" width="8.421875" style="1" customWidth="1"/>
  </cols>
  <sheetData>
    <row r="1" spans="3:17" s="14" customFormat="1" ht="21.75" customHeight="1">
      <c r="C1" s="13" t="s">
        <v>401</v>
      </c>
      <c r="D1" s="95"/>
      <c r="E1" s="49"/>
      <c r="F1" s="302"/>
      <c r="G1" s="302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09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426</v>
      </c>
      <c r="D3" s="109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93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110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93"/>
      <c r="E6" s="52"/>
      <c r="F6" s="93"/>
      <c r="G6" s="52"/>
      <c r="H6" s="93"/>
      <c r="I6" s="52"/>
    </row>
    <row r="7" spans="4:9" s="14" customFormat="1" ht="12.75">
      <c r="D7" s="93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93"/>
      <c r="E8" s="52"/>
      <c r="F8" s="93"/>
      <c r="G8" s="52"/>
      <c r="H8" s="93"/>
      <c r="I8" s="52"/>
    </row>
    <row r="9" spans="3:9" s="14" customFormat="1" ht="12.75">
      <c r="C9" s="22" t="s">
        <v>431</v>
      </c>
      <c r="D9" s="93"/>
      <c r="E9" s="52"/>
      <c r="F9" s="93"/>
      <c r="G9" s="52"/>
      <c r="H9" s="93"/>
      <c r="I9" s="52"/>
    </row>
    <row r="10" spans="4:9" s="14" customFormat="1" ht="13.5" thickBot="1">
      <c r="D10" s="93"/>
      <c r="E10" s="52"/>
      <c r="F10" s="93"/>
      <c r="G10" s="52"/>
      <c r="H10" s="93"/>
      <c r="I10" s="52"/>
    </row>
    <row r="11" spans="3:9" s="88" customFormat="1" ht="13.5" thickBot="1">
      <c r="C11" s="85" t="s">
        <v>88</v>
      </c>
      <c r="D11" s="98" t="s">
        <v>89</v>
      </c>
      <c r="E11" s="104" t="s">
        <v>90</v>
      </c>
      <c r="F11" s="98" t="s">
        <v>91</v>
      </c>
      <c r="G11" s="104" t="s">
        <v>90</v>
      </c>
      <c r="H11" s="98" t="s">
        <v>92</v>
      </c>
      <c r="I11" s="105" t="s">
        <v>90</v>
      </c>
    </row>
    <row r="12" spans="3:9" s="14" customFormat="1" ht="12.75">
      <c r="C12" s="28"/>
      <c r="D12" s="113"/>
      <c r="E12" s="57"/>
      <c r="F12" s="113"/>
      <c r="G12" s="57"/>
      <c r="H12" s="113"/>
      <c r="I12" s="58"/>
    </row>
    <row r="13" spans="3:9" s="14" customFormat="1" ht="12.75">
      <c r="C13" s="31" t="s">
        <v>55</v>
      </c>
      <c r="D13" s="32">
        <v>3</v>
      </c>
      <c r="E13" s="156">
        <f aca="true" t="shared" si="0" ref="E13:E50">D13*100/H13</f>
        <v>75</v>
      </c>
      <c r="F13" s="32">
        <v>1</v>
      </c>
      <c r="G13" s="156">
        <f aca="true" t="shared" si="1" ref="G13:G50">F13*100/H13</f>
        <v>25</v>
      </c>
      <c r="H13" s="32">
        <f aca="true" t="shared" si="2" ref="H13:H49">SUM(D13+F13)</f>
        <v>4</v>
      </c>
      <c r="I13" s="157">
        <f aca="true" t="shared" si="3" ref="I13:I50">H13*100/H$101</f>
        <v>0.011889192723814054</v>
      </c>
    </row>
    <row r="14" spans="3:9" s="14" customFormat="1" ht="12.75">
      <c r="C14" s="31" t="s">
        <v>2</v>
      </c>
      <c r="D14" s="32">
        <v>65</v>
      </c>
      <c r="E14" s="156">
        <f t="shared" si="0"/>
        <v>58.55855855855856</v>
      </c>
      <c r="F14" s="32">
        <v>46</v>
      </c>
      <c r="G14" s="156">
        <f t="shared" si="1"/>
        <v>41.44144144144144</v>
      </c>
      <c r="H14" s="32">
        <f t="shared" si="2"/>
        <v>111</v>
      </c>
      <c r="I14" s="157">
        <f t="shared" si="3"/>
        <v>0.32992509808584</v>
      </c>
    </row>
    <row r="15" spans="3:9" s="14" customFormat="1" ht="12.75">
      <c r="C15" s="31" t="s">
        <v>28</v>
      </c>
      <c r="D15" s="32">
        <v>1</v>
      </c>
      <c r="E15" s="156">
        <f t="shared" si="0"/>
        <v>50</v>
      </c>
      <c r="F15" s="32">
        <v>1</v>
      </c>
      <c r="G15" s="156">
        <f t="shared" si="1"/>
        <v>50</v>
      </c>
      <c r="H15" s="32">
        <f t="shared" si="2"/>
        <v>2</v>
      </c>
      <c r="I15" s="157">
        <f t="shared" si="3"/>
        <v>0.005944596361907027</v>
      </c>
    </row>
    <row r="16" spans="3:9" s="14" customFormat="1" ht="12.75">
      <c r="C16" s="31" t="s">
        <v>39</v>
      </c>
      <c r="D16" s="32">
        <v>1</v>
      </c>
      <c r="E16" s="156">
        <f t="shared" si="0"/>
        <v>25</v>
      </c>
      <c r="F16" s="32">
        <v>3</v>
      </c>
      <c r="G16" s="156">
        <f t="shared" si="1"/>
        <v>75</v>
      </c>
      <c r="H16" s="32">
        <f t="shared" si="2"/>
        <v>4</v>
      </c>
      <c r="I16" s="157">
        <f t="shared" si="3"/>
        <v>0.011889192723814054</v>
      </c>
    </row>
    <row r="17" spans="3:9" s="14" customFormat="1" ht="12.75">
      <c r="C17" s="31" t="s">
        <v>20</v>
      </c>
      <c r="D17" s="32">
        <v>20</v>
      </c>
      <c r="E17" s="156">
        <f t="shared" si="0"/>
        <v>55.55555555555556</v>
      </c>
      <c r="F17" s="32">
        <v>16</v>
      </c>
      <c r="G17" s="156">
        <f t="shared" si="1"/>
        <v>44.44444444444444</v>
      </c>
      <c r="H17" s="32">
        <f t="shared" si="2"/>
        <v>36</v>
      </c>
      <c r="I17" s="157">
        <f t="shared" si="3"/>
        <v>0.10700273451432647</v>
      </c>
    </row>
    <row r="18" spans="3:9" s="14" customFormat="1" ht="12.75">
      <c r="C18" s="31" t="s">
        <v>396</v>
      </c>
      <c r="D18" s="32">
        <v>1</v>
      </c>
      <c r="E18" s="156">
        <f t="shared" si="0"/>
        <v>10</v>
      </c>
      <c r="F18" s="32">
        <v>9</v>
      </c>
      <c r="G18" s="156">
        <f t="shared" si="1"/>
        <v>90</v>
      </c>
      <c r="H18" s="32">
        <f t="shared" si="2"/>
        <v>10</v>
      </c>
      <c r="I18" s="157">
        <f t="shared" si="3"/>
        <v>0.029722981809535132</v>
      </c>
    </row>
    <row r="19" spans="3:9" s="14" customFormat="1" ht="12.75">
      <c r="C19" s="31" t="s">
        <v>392</v>
      </c>
      <c r="D19" s="32">
        <v>9</v>
      </c>
      <c r="E19" s="156">
        <f t="shared" si="0"/>
        <v>52.94117647058823</v>
      </c>
      <c r="F19" s="32">
        <v>8</v>
      </c>
      <c r="G19" s="156">
        <f t="shared" si="1"/>
        <v>47.05882352941177</v>
      </c>
      <c r="H19" s="32">
        <f t="shared" si="2"/>
        <v>17</v>
      </c>
      <c r="I19" s="157">
        <f t="shared" si="3"/>
        <v>0.05052906907620972</v>
      </c>
    </row>
    <row r="20" spans="3:9" s="14" customFormat="1" ht="12.75">
      <c r="C20" s="31" t="s">
        <v>18</v>
      </c>
      <c r="D20" s="32">
        <v>14</v>
      </c>
      <c r="E20" s="156">
        <f t="shared" si="0"/>
        <v>50</v>
      </c>
      <c r="F20" s="32">
        <v>14</v>
      </c>
      <c r="G20" s="156">
        <f t="shared" si="1"/>
        <v>50</v>
      </c>
      <c r="H20" s="32">
        <f t="shared" si="2"/>
        <v>28</v>
      </c>
      <c r="I20" s="157">
        <f t="shared" si="3"/>
        <v>0.08322434906669837</v>
      </c>
    </row>
    <row r="21" spans="3:9" s="14" customFormat="1" ht="12.75">
      <c r="C21" s="31" t="s">
        <v>195</v>
      </c>
      <c r="D21" s="32">
        <v>1</v>
      </c>
      <c r="E21" s="156">
        <f t="shared" si="0"/>
        <v>100</v>
      </c>
      <c r="F21" s="32">
        <v>0</v>
      </c>
      <c r="G21" s="156">
        <f t="shared" si="1"/>
        <v>0</v>
      </c>
      <c r="H21" s="32">
        <f t="shared" si="2"/>
        <v>1</v>
      </c>
      <c r="I21" s="157">
        <f t="shared" si="3"/>
        <v>0.0029722981809535134</v>
      </c>
    </row>
    <row r="22" spans="3:9" s="14" customFormat="1" ht="12.75">
      <c r="C22" s="31" t="s">
        <v>64</v>
      </c>
      <c r="D22" s="32">
        <v>2</v>
      </c>
      <c r="E22" s="156">
        <f t="shared" si="0"/>
        <v>50</v>
      </c>
      <c r="F22" s="32">
        <v>2</v>
      </c>
      <c r="G22" s="156">
        <f t="shared" si="1"/>
        <v>50</v>
      </c>
      <c r="H22" s="32">
        <f t="shared" si="2"/>
        <v>4</v>
      </c>
      <c r="I22" s="157">
        <f t="shared" si="3"/>
        <v>0.011889192723814054</v>
      </c>
    </row>
    <row r="23" spans="3:9" s="14" customFormat="1" ht="12.75">
      <c r="C23" s="31" t="s">
        <v>66</v>
      </c>
      <c r="D23" s="32">
        <v>1</v>
      </c>
      <c r="E23" s="156">
        <f t="shared" si="0"/>
        <v>20</v>
      </c>
      <c r="F23" s="32">
        <v>4</v>
      </c>
      <c r="G23" s="156">
        <f t="shared" si="1"/>
        <v>80</v>
      </c>
      <c r="H23" s="32">
        <f t="shared" si="2"/>
        <v>5</v>
      </c>
      <c r="I23" s="157">
        <f t="shared" si="3"/>
        <v>0.014861490904767566</v>
      </c>
    </row>
    <row r="24" spans="3:9" s="14" customFormat="1" ht="12.75">
      <c r="C24" s="31" t="s">
        <v>428</v>
      </c>
      <c r="D24" s="32">
        <v>0</v>
      </c>
      <c r="E24" s="156">
        <f t="shared" si="0"/>
        <v>0</v>
      </c>
      <c r="F24" s="32">
        <v>1</v>
      </c>
      <c r="G24" s="156">
        <f t="shared" si="1"/>
        <v>100</v>
      </c>
      <c r="H24" s="32">
        <f t="shared" si="2"/>
        <v>1</v>
      </c>
      <c r="I24" s="157">
        <f t="shared" si="3"/>
        <v>0.0029722981809535134</v>
      </c>
    </row>
    <row r="25" spans="3:9" s="14" customFormat="1" ht="12.75">
      <c r="C25" s="31" t="s">
        <v>69</v>
      </c>
      <c r="D25" s="32">
        <v>14265</v>
      </c>
      <c r="E25" s="156">
        <f t="shared" si="0"/>
        <v>49.956224829276834</v>
      </c>
      <c r="F25" s="32">
        <v>14290</v>
      </c>
      <c r="G25" s="156">
        <f t="shared" si="1"/>
        <v>50.043775170723166</v>
      </c>
      <c r="H25" s="32">
        <f t="shared" si="2"/>
        <v>28555</v>
      </c>
      <c r="I25" s="157">
        <f t="shared" si="3"/>
        <v>84.87397455712757</v>
      </c>
    </row>
    <row r="26" spans="3:9" s="14" customFormat="1" ht="12.75">
      <c r="C26" s="31" t="s">
        <v>427</v>
      </c>
      <c r="D26" s="32">
        <v>1</v>
      </c>
      <c r="E26" s="156">
        <f t="shared" si="0"/>
        <v>100</v>
      </c>
      <c r="F26" s="32">
        <v>0</v>
      </c>
      <c r="G26" s="156">
        <f t="shared" si="1"/>
        <v>0</v>
      </c>
      <c r="H26" s="32">
        <f t="shared" si="2"/>
        <v>1</v>
      </c>
      <c r="I26" s="157">
        <f t="shared" si="3"/>
        <v>0.0029722981809535134</v>
      </c>
    </row>
    <row r="27" spans="3:9" s="14" customFormat="1" ht="12.75">
      <c r="C27" s="31" t="s">
        <v>33</v>
      </c>
      <c r="D27" s="32">
        <v>3</v>
      </c>
      <c r="E27" s="156">
        <f t="shared" si="0"/>
        <v>50</v>
      </c>
      <c r="F27" s="32">
        <v>3</v>
      </c>
      <c r="G27" s="156">
        <f t="shared" si="1"/>
        <v>50</v>
      </c>
      <c r="H27" s="32">
        <f t="shared" si="2"/>
        <v>6</v>
      </c>
      <c r="I27" s="157">
        <f t="shared" si="3"/>
        <v>0.01783378908572108</v>
      </c>
    </row>
    <row r="28" spans="3:9" s="14" customFormat="1" ht="12.75">
      <c r="C28" s="31" t="s">
        <v>4</v>
      </c>
      <c r="D28" s="32">
        <v>64</v>
      </c>
      <c r="E28" s="156">
        <f t="shared" si="0"/>
        <v>49.6124031007752</v>
      </c>
      <c r="F28" s="32">
        <v>65</v>
      </c>
      <c r="G28" s="156">
        <f t="shared" si="1"/>
        <v>50.3875968992248</v>
      </c>
      <c r="H28" s="32">
        <f t="shared" si="2"/>
        <v>129</v>
      </c>
      <c r="I28" s="157">
        <f t="shared" si="3"/>
        <v>0.38342646534300323</v>
      </c>
    </row>
    <row r="29" spans="3:9" s="14" customFormat="1" ht="12.75">
      <c r="C29" s="31" t="s">
        <v>421</v>
      </c>
      <c r="D29" s="32">
        <v>0</v>
      </c>
      <c r="E29" s="156">
        <f t="shared" si="0"/>
        <v>0</v>
      </c>
      <c r="F29" s="32">
        <v>4</v>
      </c>
      <c r="G29" s="156">
        <f t="shared" si="1"/>
        <v>100</v>
      </c>
      <c r="H29" s="32">
        <f t="shared" si="2"/>
        <v>4</v>
      </c>
      <c r="I29" s="157">
        <f t="shared" si="3"/>
        <v>0.011889192723814054</v>
      </c>
    </row>
    <row r="30" spans="3:9" s="14" customFormat="1" ht="12.75">
      <c r="C30" s="31" t="s">
        <v>65</v>
      </c>
      <c r="D30" s="32">
        <v>3</v>
      </c>
      <c r="E30" s="156">
        <f t="shared" si="0"/>
        <v>100</v>
      </c>
      <c r="F30" s="32">
        <v>0</v>
      </c>
      <c r="G30" s="156">
        <f t="shared" si="1"/>
        <v>0</v>
      </c>
      <c r="H30" s="32">
        <f t="shared" si="2"/>
        <v>3</v>
      </c>
      <c r="I30" s="157">
        <f t="shared" si="3"/>
        <v>0.00891689454286054</v>
      </c>
    </row>
    <row r="31" spans="3:9" s="14" customFormat="1" ht="12.75">
      <c r="C31" s="31" t="s">
        <v>50</v>
      </c>
      <c r="D31" s="32">
        <v>1</v>
      </c>
      <c r="E31" s="156">
        <f t="shared" si="0"/>
        <v>100</v>
      </c>
      <c r="F31" s="32">
        <v>0</v>
      </c>
      <c r="G31" s="156">
        <f t="shared" si="1"/>
        <v>0</v>
      </c>
      <c r="H31" s="32">
        <f t="shared" si="2"/>
        <v>1</v>
      </c>
      <c r="I31" s="157">
        <f t="shared" si="3"/>
        <v>0.0029722981809535134</v>
      </c>
    </row>
    <row r="32" spans="3:9" s="14" customFormat="1" ht="12.75">
      <c r="C32" s="31" t="s">
        <v>16</v>
      </c>
      <c r="D32" s="32">
        <v>3</v>
      </c>
      <c r="E32" s="156">
        <f t="shared" si="0"/>
        <v>60</v>
      </c>
      <c r="F32" s="32">
        <v>2</v>
      </c>
      <c r="G32" s="156">
        <f t="shared" si="1"/>
        <v>40</v>
      </c>
      <c r="H32" s="32">
        <f t="shared" si="2"/>
        <v>5</v>
      </c>
      <c r="I32" s="157">
        <f t="shared" si="3"/>
        <v>0.014861490904767566</v>
      </c>
    </row>
    <row r="33" spans="3:9" s="14" customFormat="1" ht="12.75">
      <c r="C33" s="31" t="s">
        <v>7</v>
      </c>
      <c r="D33" s="32">
        <v>126</v>
      </c>
      <c r="E33" s="156">
        <f t="shared" si="0"/>
        <v>63.31658291457286</v>
      </c>
      <c r="F33" s="32">
        <v>73</v>
      </c>
      <c r="G33" s="156">
        <f t="shared" si="1"/>
        <v>36.68341708542714</v>
      </c>
      <c r="H33" s="32">
        <f t="shared" si="2"/>
        <v>199</v>
      </c>
      <c r="I33" s="157">
        <f t="shared" si="3"/>
        <v>0.5914873380097492</v>
      </c>
    </row>
    <row r="34" spans="3:9" s="14" customFormat="1" ht="12.75">
      <c r="C34" s="31" t="s">
        <v>70</v>
      </c>
      <c r="D34" s="32">
        <v>6</v>
      </c>
      <c r="E34" s="156">
        <f t="shared" si="0"/>
        <v>60</v>
      </c>
      <c r="F34" s="32">
        <v>4</v>
      </c>
      <c r="G34" s="156">
        <f t="shared" si="1"/>
        <v>40</v>
      </c>
      <c r="H34" s="32">
        <f t="shared" si="2"/>
        <v>10</v>
      </c>
      <c r="I34" s="157">
        <f t="shared" si="3"/>
        <v>0.029722981809535132</v>
      </c>
    </row>
    <row r="35" spans="3:9" s="14" customFormat="1" ht="12.75">
      <c r="C35" s="31" t="s">
        <v>56</v>
      </c>
      <c r="D35" s="32">
        <v>1</v>
      </c>
      <c r="E35" s="156">
        <f t="shared" si="0"/>
        <v>12.5</v>
      </c>
      <c r="F35" s="32">
        <v>7</v>
      </c>
      <c r="G35" s="156">
        <f t="shared" si="1"/>
        <v>87.5</v>
      </c>
      <c r="H35" s="32">
        <f t="shared" si="2"/>
        <v>8</v>
      </c>
      <c r="I35" s="157">
        <f t="shared" si="3"/>
        <v>0.023778385447628107</v>
      </c>
    </row>
    <row r="36" spans="3:9" s="14" customFormat="1" ht="12.75">
      <c r="C36" s="31" t="s">
        <v>29</v>
      </c>
      <c r="D36" s="32">
        <v>3</v>
      </c>
      <c r="E36" s="156">
        <f t="shared" si="0"/>
        <v>37.5</v>
      </c>
      <c r="F36" s="32">
        <v>5</v>
      </c>
      <c r="G36" s="156">
        <f t="shared" si="1"/>
        <v>62.5</v>
      </c>
      <c r="H36" s="32">
        <f t="shared" si="2"/>
        <v>8</v>
      </c>
      <c r="I36" s="157">
        <f t="shared" si="3"/>
        <v>0.023778385447628107</v>
      </c>
    </row>
    <row r="37" spans="3:9" s="14" customFormat="1" ht="12.75">
      <c r="C37" s="31" t="s">
        <v>393</v>
      </c>
      <c r="D37" s="32">
        <v>1</v>
      </c>
      <c r="E37" s="156">
        <f t="shared" si="0"/>
        <v>100</v>
      </c>
      <c r="F37" s="32">
        <v>0</v>
      </c>
      <c r="G37" s="156">
        <f t="shared" si="1"/>
        <v>0</v>
      </c>
      <c r="H37" s="32">
        <f t="shared" si="2"/>
        <v>1</v>
      </c>
      <c r="I37" s="157">
        <f t="shared" si="3"/>
        <v>0.0029722981809535134</v>
      </c>
    </row>
    <row r="38" spans="3:9" s="14" customFormat="1" ht="12.75">
      <c r="C38" s="31" t="s">
        <v>37</v>
      </c>
      <c r="D38" s="32">
        <v>1</v>
      </c>
      <c r="E38" s="156">
        <f t="shared" si="0"/>
        <v>100</v>
      </c>
      <c r="F38" s="32">
        <v>0</v>
      </c>
      <c r="G38" s="156">
        <f t="shared" si="1"/>
        <v>0</v>
      </c>
      <c r="H38" s="32">
        <f t="shared" si="2"/>
        <v>1</v>
      </c>
      <c r="I38" s="157">
        <f t="shared" si="3"/>
        <v>0.0029722981809535134</v>
      </c>
    </row>
    <row r="39" spans="3:9" s="14" customFormat="1" ht="12.75">
      <c r="C39" s="31" t="s">
        <v>25</v>
      </c>
      <c r="D39" s="32">
        <v>13</v>
      </c>
      <c r="E39" s="156">
        <f t="shared" si="0"/>
        <v>61.904761904761905</v>
      </c>
      <c r="F39" s="32">
        <v>8</v>
      </c>
      <c r="G39" s="156">
        <f t="shared" si="1"/>
        <v>38.095238095238095</v>
      </c>
      <c r="H39" s="32">
        <f t="shared" si="2"/>
        <v>21</v>
      </c>
      <c r="I39" s="157">
        <f t="shared" si="3"/>
        <v>0.06241826180002378</v>
      </c>
    </row>
    <row r="40" spans="3:9" s="14" customFormat="1" ht="12.75">
      <c r="C40" s="31" t="s">
        <v>47</v>
      </c>
      <c r="D40" s="32">
        <v>25</v>
      </c>
      <c r="E40" s="156">
        <f t="shared" si="0"/>
        <v>56.81818181818182</v>
      </c>
      <c r="F40" s="32">
        <v>19</v>
      </c>
      <c r="G40" s="156">
        <f t="shared" si="1"/>
        <v>43.18181818181818</v>
      </c>
      <c r="H40" s="32">
        <f t="shared" si="2"/>
        <v>44</v>
      </c>
      <c r="I40" s="157">
        <f t="shared" si="3"/>
        <v>0.13078111996195457</v>
      </c>
    </row>
    <row r="41" spans="3:9" s="14" customFormat="1" ht="12.75">
      <c r="C41" s="31" t="s">
        <v>8</v>
      </c>
      <c r="D41" s="32">
        <v>19</v>
      </c>
      <c r="E41" s="156">
        <f t="shared" si="0"/>
        <v>50</v>
      </c>
      <c r="F41" s="32">
        <v>19</v>
      </c>
      <c r="G41" s="156">
        <f t="shared" si="1"/>
        <v>50</v>
      </c>
      <c r="H41" s="32">
        <f t="shared" si="2"/>
        <v>38</v>
      </c>
      <c r="I41" s="157">
        <f t="shared" si="3"/>
        <v>0.1129473308762335</v>
      </c>
    </row>
    <row r="42" spans="3:9" s="14" customFormat="1" ht="12.75">
      <c r="C42" s="31" t="s">
        <v>118</v>
      </c>
      <c r="D42" s="32">
        <v>31</v>
      </c>
      <c r="E42" s="156">
        <f t="shared" si="0"/>
        <v>59.61538461538461</v>
      </c>
      <c r="F42" s="32">
        <v>21</v>
      </c>
      <c r="G42" s="156">
        <f t="shared" si="1"/>
        <v>40.38461538461539</v>
      </c>
      <c r="H42" s="32">
        <f t="shared" si="2"/>
        <v>52</v>
      </c>
      <c r="I42" s="157">
        <f t="shared" si="3"/>
        <v>0.1545595054095827</v>
      </c>
    </row>
    <row r="43" spans="3:9" s="14" customFormat="1" ht="12.75">
      <c r="C43" s="31" t="s">
        <v>17</v>
      </c>
      <c r="D43" s="32">
        <v>11</v>
      </c>
      <c r="E43" s="156">
        <f t="shared" si="0"/>
        <v>42.30769230769231</v>
      </c>
      <c r="F43" s="32">
        <v>15</v>
      </c>
      <c r="G43" s="156">
        <f t="shared" si="1"/>
        <v>57.69230769230769</v>
      </c>
      <c r="H43" s="32">
        <f t="shared" si="2"/>
        <v>26</v>
      </c>
      <c r="I43" s="157">
        <f t="shared" si="3"/>
        <v>0.07727975270479134</v>
      </c>
    </row>
    <row r="44" spans="3:9" s="14" customFormat="1" ht="12.75">
      <c r="C44" s="31" t="s">
        <v>71</v>
      </c>
      <c r="D44" s="32">
        <v>169</v>
      </c>
      <c r="E44" s="156">
        <f t="shared" si="0"/>
        <v>46.94444444444444</v>
      </c>
      <c r="F44" s="32">
        <v>191</v>
      </c>
      <c r="G44" s="156">
        <f t="shared" si="1"/>
        <v>53.05555555555556</v>
      </c>
      <c r="H44" s="32">
        <f t="shared" si="2"/>
        <v>360</v>
      </c>
      <c r="I44" s="157">
        <f t="shared" si="3"/>
        <v>1.0700273451432647</v>
      </c>
    </row>
    <row r="45" spans="3:9" s="14" customFormat="1" ht="12.75">
      <c r="C45" s="31" t="s">
        <v>10</v>
      </c>
      <c r="D45" s="32">
        <v>18</v>
      </c>
      <c r="E45" s="156">
        <f>D46*100/H45</f>
        <v>1.9607843137254901</v>
      </c>
      <c r="F45" s="32">
        <v>33</v>
      </c>
      <c r="G45" s="156">
        <f t="shared" si="1"/>
        <v>64.70588235294117</v>
      </c>
      <c r="H45" s="32">
        <f t="shared" si="2"/>
        <v>51</v>
      </c>
      <c r="I45" s="157">
        <f t="shared" si="3"/>
        <v>0.15158720722862917</v>
      </c>
    </row>
    <row r="46" spans="3:9" s="14" customFormat="1" ht="12.75">
      <c r="C46" s="31" t="s">
        <v>434</v>
      </c>
      <c r="D46" s="32">
        <v>1</v>
      </c>
      <c r="E46" s="156">
        <f t="shared" si="0"/>
        <v>100</v>
      </c>
      <c r="F46" s="32">
        <v>0</v>
      </c>
      <c r="G46" s="156">
        <f t="shared" si="1"/>
        <v>0</v>
      </c>
      <c r="H46" s="32">
        <f t="shared" si="2"/>
        <v>1</v>
      </c>
      <c r="I46" s="157">
        <f t="shared" si="3"/>
        <v>0.0029722981809535134</v>
      </c>
    </row>
    <row r="47" spans="3:9" s="14" customFormat="1" ht="12.75">
      <c r="C47" s="31" t="s">
        <v>26</v>
      </c>
      <c r="D47" s="32">
        <v>1</v>
      </c>
      <c r="E47" s="156">
        <f t="shared" si="0"/>
        <v>16.666666666666668</v>
      </c>
      <c r="F47" s="32">
        <v>5</v>
      </c>
      <c r="G47" s="156">
        <f t="shared" si="1"/>
        <v>83.33333333333333</v>
      </c>
      <c r="H47" s="32">
        <f t="shared" si="2"/>
        <v>6</v>
      </c>
      <c r="I47" s="157">
        <f t="shared" si="3"/>
        <v>0.01783378908572108</v>
      </c>
    </row>
    <row r="48" spans="3:9" s="14" customFormat="1" ht="12.75">
      <c r="C48" s="31" t="s">
        <v>12</v>
      </c>
      <c r="D48" s="32">
        <v>5</v>
      </c>
      <c r="E48" s="156">
        <f t="shared" si="0"/>
        <v>45.45454545454545</v>
      </c>
      <c r="F48" s="32">
        <v>6</v>
      </c>
      <c r="G48" s="156">
        <f t="shared" si="1"/>
        <v>54.54545454545455</v>
      </c>
      <c r="H48" s="32">
        <f t="shared" si="2"/>
        <v>11</v>
      </c>
      <c r="I48" s="157">
        <f t="shared" si="3"/>
        <v>0.03269527999048864</v>
      </c>
    </row>
    <row r="49" spans="3:9" s="14" customFormat="1" ht="12.75">
      <c r="C49" s="31" t="s">
        <v>394</v>
      </c>
      <c r="D49" s="32">
        <v>63</v>
      </c>
      <c r="E49" s="156">
        <f t="shared" si="0"/>
        <v>53.84615384615385</v>
      </c>
      <c r="F49" s="32">
        <v>54</v>
      </c>
      <c r="G49" s="156">
        <f t="shared" si="1"/>
        <v>46.15384615384615</v>
      </c>
      <c r="H49" s="32">
        <f t="shared" si="2"/>
        <v>117</v>
      </c>
      <c r="I49" s="157">
        <f t="shared" si="3"/>
        <v>0.34775888717156106</v>
      </c>
    </row>
    <row r="50" spans="3:9" s="39" customFormat="1" ht="12.75">
      <c r="C50" s="35" t="s">
        <v>124</v>
      </c>
      <c r="D50" s="36">
        <f>SUM(D13:D49)</f>
        <v>14952</v>
      </c>
      <c r="E50" s="158">
        <f t="shared" si="0"/>
        <v>50.03848599444463</v>
      </c>
      <c r="F50" s="36">
        <f>SUM(F13:F49)</f>
        <v>14929</v>
      </c>
      <c r="G50" s="158">
        <f t="shared" si="1"/>
        <v>49.96151400555537</v>
      </c>
      <c r="H50" s="36">
        <f>SUM(H13:H49)</f>
        <v>29881</v>
      </c>
      <c r="I50" s="145">
        <f t="shared" si="3"/>
        <v>88.81524194507193</v>
      </c>
    </row>
    <row r="51" spans="3:9" s="14" customFormat="1" ht="12.75">
      <c r="C51" s="31"/>
      <c r="D51" s="32"/>
      <c r="E51" s="156"/>
      <c r="F51" s="32"/>
      <c r="G51" s="156"/>
      <c r="H51" s="32"/>
      <c r="I51" s="157"/>
    </row>
    <row r="52" spans="3:9" s="14" customFormat="1" ht="12.75">
      <c r="C52" s="31" t="s">
        <v>395</v>
      </c>
      <c r="D52" s="32">
        <v>13</v>
      </c>
      <c r="E52" s="156">
        <f aca="true" t="shared" si="4" ref="E52:E63">D52*100/H52</f>
        <v>68.42105263157895</v>
      </c>
      <c r="F52" s="32">
        <v>6</v>
      </c>
      <c r="G52" s="156">
        <f aca="true" t="shared" si="5" ref="G52:G63">F52*100/H52</f>
        <v>31.57894736842105</v>
      </c>
      <c r="H52" s="32">
        <f aca="true" t="shared" si="6" ref="H52:H62">SUM(D52+F52)</f>
        <v>19</v>
      </c>
      <c r="I52" s="157">
        <f aca="true" t="shared" si="7" ref="I52:I63">H52*100/H$101</f>
        <v>0.05647366543811675</v>
      </c>
    </row>
    <row r="53" spans="3:9" s="14" customFormat="1" ht="12.75">
      <c r="C53" s="31" t="s">
        <v>72</v>
      </c>
      <c r="D53" s="32">
        <v>0</v>
      </c>
      <c r="E53" s="156">
        <f t="shared" si="4"/>
        <v>0</v>
      </c>
      <c r="F53" s="32">
        <v>2</v>
      </c>
      <c r="G53" s="156">
        <f t="shared" si="5"/>
        <v>100</v>
      </c>
      <c r="H53" s="32">
        <f t="shared" si="6"/>
        <v>2</v>
      </c>
      <c r="I53" s="157">
        <f t="shared" si="7"/>
        <v>0.005944596361907027</v>
      </c>
    </row>
    <row r="54" spans="3:9" s="14" customFormat="1" ht="12.75">
      <c r="C54" s="31" t="s">
        <v>422</v>
      </c>
      <c r="D54" s="32">
        <v>2</v>
      </c>
      <c r="E54" s="156">
        <f t="shared" si="4"/>
        <v>100</v>
      </c>
      <c r="F54" s="32">
        <v>0</v>
      </c>
      <c r="G54" s="156">
        <f t="shared" si="5"/>
        <v>0</v>
      </c>
      <c r="H54" s="32">
        <f t="shared" si="6"/>
        <v>2</v>
      </c>
      <c r="I54" s="157">
        <f t="shared" si="7"/>
        <v>0.005944596361907027</v>
      </c>
    </row>
    <row r="55" spans="3:9" s="14" customFormat="1" ht="12.75">
      <c r="C55" s="31" t="s">
        <v>390</v>
      </c>
      <c r="D55" s="32">
        <v>1</v>
      </c>
      <c r="E55" s="156">
        <f t="shared" si="4"/>
        <v>33.333333333333336</v>
      </c>
      <c r="F55" s="32">
        <v>2</v>
      </c>
      <c r="G55" s="156">
        <f t="shared" si="5"/>
        <v>66.66666666666667</v>
      </c>
      <c r="H55" s="32">
        <f t="shared" si="6"/>
        <v>3</v>
      </c>
      <c r="I55" s="157">
        <f t="shared" si="7"/>
        <v>0.00891689454286054</v>
      </c>
    </row>
    <row r="56" spans="3:9" s="14" customFormat="1" ht="12.75">
      <c r="C56" s="31" t="s">
        <v>58</v>
      </c>
      <c r="D56" s="32">
        <v>1</v>
      </c>
      <c r="E56" s="156">
        <f t="shared" si="4"/>
        <v>33.333333333333336</v>
      </c>
      <c r="F56" s="32">
        <v>2</v>
      </c>
      <c r="G56" s="156">
        <f t="shared" si="5"/>
        <v>66.66666666666667</v>
      </c>
      <c r="H56" s="32">
        <f t="shared" si="6"/>
        <v>3</v>
      </c>
      <c r="I56" s="157">
        <f t="shared" si="7"/>
        <v>0.00891689454286054</v>
      </c>
    </row>
    <row r="57" spans="3:9" s="14" customFormat="1" ht="12.75">
      <c r="C57" s="31" t="s">
        <v>423</v>
      </c>
      <c r="D57" s="32">
        <v>5</v>
      </c>
      <c r="E57" s="156">
        <f t="shared" si="4"/>
        <v>50</v>
      </c>
      <c r="F57" s="32">
        <v>5</v>
      </c>
      <c r="G57" s="156">
        <f t="shared" si="5"/>
        <v>50</v>
      </c>
      <c r="H57" s="32">
        <f t="shared" si="6"/>
        <v>10</v>
      </c>
      <c r="I57" s="157">
        <f t="shared" si="7"/>
        <v>0.029722981809535132</v>
      </c>
    </row>
    <row r="58" spans="3:9" s="14" customFormat="1" ht="12.75">
      <c r="C58" s="31" t="s">
        <v>6</v>
      </c>
      <c r="D58" s="32">
        <v>1412</v>
      </c>
      <c r="E58" s="156">
        <f t="shared" si="4"/>
        <v>62.2300572939621</v>
      </c>
      <c r="F58" s="32">
        <v>857</v>
      </c>
      <c r="G58" s="156">
        <f t="shared" si="5"/>
        <v>37.7699427060379</v>
      </c>
      <c r="H58" s="32">
        <f t="shared" si="6"/>
        <v>2269</v>
      </c>
      <c r="I58" s="157">
        <f t="shared" si="7"/>
        <v>6.744144572583521</v>
      </c>
    </row>
    <row r="59" spans="3:9" s="14" customFormat="1" ht="12.75">
      <c r="C59" s="31" t="s">
        <v>391</v>
      </c>
      <c r="D59" s="32">
        <v>0</v>
      </c>
      <c r="E59" s="156">
        <f t="shared" si="4"/>
        <v>0</v>
      </c>
      <c r="F59" s="32">
        <v>1</v>
      </c>
      <c r="G59" s="156">
        <f t="shared" si="5"/>
        <v>100</v>
      </c>
      <c r="H59" s="32">
        <f t="shared" si="6"/>
        <v>1</v>
      </c>
      <c r="I59" s="157">
        <f t="shared" si="7"/>
        <v>0.0029722981809535134</v>
      </c>
    </row>
    <row r="60" spans="3:9" s="14" customFormat="1" ht="12.75">
      <c r="C60" s="31" t="s">
        <v>60</v>
      </c>
      <c r="D60" s="32">
        <v>2</v>
      </c>
      <c r="E60" s="156">
        <f t="shared" si="4"/>
        <v>100</v>
      </c>
      <c r="F60" s="32">
        <v>0</v>
      </c>
      <c r="G60" s="156">
        <f t="shared" si="5"/>
        <v>0</v>
      </c>
      <c r="H60" s="32">
        <f t="shared" si="6"/>
        <v>2</v>
      </c>
      <c r="I60" s="157">
        <f t="shared" si="7"/>
        <v>0.005944596361907027</v>
      </c>
    </row>
    <row r="61" spans="3:9" s="14" customFormat="1" ht="12.75">
      <c r="C61" s="31" t="s">
        <v>11</v>
      </c>
      <c r="D61" s="32">
        <v>10</v>
      </c>
      <c r="E61" s="156">
        <f t="shared" si="4"/>
        <v>71.42857142857143</v>
      </c>
      <c r="F61" s="32">
        <v>4</v>
      </c>
      <c r="G61" s="156">
        <f t="shared" si="5"/>
        <v>28.571428571428573</v>
      </c>
      <c r="H61" s="32">
        <f t="shared" si="6"/>
        <v>14</v>
      </c>
      <c r="I61" s="157">
        <f t="shared" si="7"/>
        <v>0.041612174533349186</v>
      </c>
    </row>
    <row r="62" spans="3:9" s="14" customFormat="1" ht="12.75">
      <c r="C62" s="31" t="s">
        <v>399</v>
      </c>
      <c r="D62" s="32">
        <v>2</v>
      </c>
      <c r="E62" s="156">
        <f t="shared" si="4"/>
        <v>100</v>
      </c>
      <c r="F62" s="32">
        <v>0</v>
      </c>
      <c r="G62" s="156">
        <f t="shared" si="5"/>
        <v>0</v>
      </c>
      <c r="H62" s="32">
        <f t="shared" si="6"/>
        <v>2</v>
      </c>
      <c r="I62" s="157">
        <f t="shared" si="7"/>
        <v>0.005944596361907027</v>
      </c>
    </row>
    <row r="63" spans="3:9" s="39" customFormat="1" ht="12.75">
      <c r="C63" s="35" t="s">
        <v>130</v>
      </c>
      <c r="D63" s="36">
        <f>SUM(D52:D62)</f>
        <v>1448</v>
      </c>
      <c r="E63" s="158">
        <f t="shared" si="4"/>
        <v>62.22604211431027</v>
      </c>
      <c r="F63" s="36">
        <f>SUM(F52:F62)</f>
        <v>879</v>
      </c>
      <c r="G63" s="158">
        <f t="shared" si="5"/>
        <v>37.77395788568973</v>
      </c>
      <c r="H63" s="36">
        <f>SUM(D63+F63)</f>
        <v>2327</v>
      </c>
      <c r="I63" s="145">
        <f t="shared" si="7"/>
        <v>6.916537867078826</v>
      </c>
    </row>
    <row r="64" spans="3:9" s="14" customFormat="1" ht="12.75">
      <c r="C64" s="31"/>
      <c r="D64" s="32"/>
      <c r="E64" s="156"/>
      <c r="F64" s="32"/>
      <c r="G64" s="156"/>
      <c r="H64" s="32"/>
      <c r="I64" s="157"/>
    </row>
    <row r="65" spans="3:9" s="14" customFormat="1" ht="12.75">
      <c r="C65" s="31" t="s">
        <v>432</v>
      </c>
      <c r="D65" s="32">
        <v>1</v>
      </c>
      <c r="E65" s="156">
        <f aca="true" t="shared" si="8" ref="E65:E74">D65*100/H65</f>
        <v>100</v>
      </c>
      <c r="F65" s="32">
        <v>0</v>
      </c>
      <c r="G65" s="156">
        <f aca="true" t="shared" si="9" ref="G65:G74">F65*100/H65</f>
        <v>0</v>
      </c>
      <c r="H65" s="32">
        <f aca="true" t="shared" si="10" ref="H65:H74">SUM(D65+F65)</f>
        <v>1</v>
      </c>
      <c r="I65" s="157">
        <f aca="true" t="shared" si="11" ref="I65:I74">H65*100/H$101</f>
        <v>0.0029722981809535134</v>
      </c>
    </row>
    <row r="66" spans="3:9" s="14" customFormat="1" ht="12.75">
      <c r="C66" s="31" t="s">
        <v>14</v>
      </c>
      <c r="D66" s="32">
        <v>11</v>
      </c>
      <c r="E66" s="156">
        <f t="shared" si="8"/>
        <v>34.375</v>
      </c>
      <c r="F66" s="32">
        <v>21</v>
      </c>
      <c r="G66" s="156">
        <f t="shared" si="9"/>
        <v>65.625</v>
      </c>
      <c r="H66" s="32">
        <f t="shared" si="10"/>
        <v>32</v>
      </c>
      <c r="I66" s="157">
        <f t="shared" si="11"/>
        <v>0.09511354179051243</v>
      </c>
    </row>
    <row r="67" spans="3:9" s="14" customFormat="1" ht="12.75">
      <c r="C67" s="31" t="s">
        <v>30</v>
      </c>
      <c r="D67" s="32">
        <v>1</v>
      </c>
      <c r="E67" s="156">
        <f t="shared" si="8"/>
        <v>100</v>
      </c>
      <c r="F67" s="32">
        <v>0</v>
      </c>
      <c r="G67" s="156">
        <f t="shared" si="9"/>
        <v>0</v>
      </c>
      <c r="H67" s="32">
        <f t="shared" si="10"/>
        <v>1</v>
      </c>
      <c r="I67" s="157">
        <f t="shared" si="11"/>
        <v>0.0029722981809535134</v>
      </c>
    </row>
    <row r="68" spans="3:9" s="14" customFormat="1" ht="12.75">
      <c r="C68" s="31" t="s">
        <v>23</v>
      </c>
      <c r="D68" s="32">
        <v>10</v>
      </c>
      <c r="E68" s="156">
        <f t="shared" si="8"/>
        <v>62.5</v>
      </c>
      <c r="F68" s="32">
        <v>6</v>
      </c>
      <c r="G68" s="156">
        <f t="shared" si="9"/>
        <v>37.5</v>
      </c>
      <c r="H68" s="32">
        <f t="shared" si="10"/>
        <v>16</v>
      </c>
      <c r="I68" s="157">
        <f t="shared" si="11"/>
        <v>0.047556770895256215</v>
      </c>
    </row>
    <row r="69" spans="3:9" s="14" customFormat="1" ht="12.75">
      <c r="C69" s="31" t="s">
        <v>15</v>
      </c>
      <c r="D69" s="32">
        <v>1</v>
      </c>
      <c r="E69" s="156">
        <f t="shared" si="8"/>
        <v>14.285714285714286</v>
      </c>
      <c r="F69" s="32">
        <v>6</v>
      </c>
      <c r="G69" s="156">
        <f t="shared" si="9"/>
        <v>85.71428571428571</v>
      </c>
      <c r="H69" s="32">
        <f t="shared" si="10"/>
        <v>7</v>
      </c>
      <c r="I69" s="157">
        <f t="shared" si="11"/>
        <v>0.020806087266674593</v>
      </c>
    </row>
    <row r="70" spans="3:9" s="14" customFormat="1" ht="12.75">
      <c r="C70" s="31" t="s">
        <v>45</v>
      </c>
      <c r="D70" s="32">
        <v>0</v>
      </c>
      <c r="E70" s="156">
        <f t="shared" si="8"/>
        <v>0</v>
      </c>
      <c r="F70" s="32">
        <v>3</v>
      </c>
      <c r="G70" s="156">
        <f t="shared" si="9"/>
        <v>100</v>
      </c>
      <c r="H70" s="32">
        <f t="shared" si="10"/>
        <v>3</v>
      </c>
      <c r="I70" s="157">
        <f t="shared" si="11"/>
        <v>0.00891689454286054</v>
      </c>
    </row>
    <row r="71" spans="3:9" s="14" customFormat="1" ht="12.75">
      <c r="C71" s="31" t="s">
        <v>5</v>
      </c>
      <c r="D71" s="32">
        <v>11</v>
      </c>
      <c r="E71" s="156">
        <f t="shared" si="8"/>
        <v>37.93103448275862</v>
      </c>
      <c r="F71" s="32">
        <v>18</v>
      </c>
      <c r="G71" s="156">
        <f t="shared" si="9"/>
        <v>62.06896551724138</v>
      </c>
      <c r="H71" s="32">
        <f t="shared" si="10"/>
        <v>29</v>
      </c>
      <c r="I71" s="157">
        <f t="shared" si="11"/>
        <v>0.08619664724765189</v>
      </c>
    </row>
    <row r="72" spans="3:9" s="14" customFormat="1" ht="12.75">
      <c r="C72" s="31" t="s">
        <v>433</v>
      </c>
      <c r="D72" s="32">
        <v>1</v>
      </c>
      <c r="E72" s="156">
        <f t="shared" si="8"/>
        <v>100</v>
      </c>
      <c r="F72" s="32">
        <v>0</v>
      </c>
      <c r="G72" s="156">
        <f t="shared" si="9"/>
        <v>0</v>
      </c>
      <c r="H72" s="32">
        <f t="shared" si="10"/>
        <v>1</v>
      </c>
      <c r="I72" s="157">
        <f t="shared" si="11"/>
        <v>0.0029722981809535134</v>
      </c>
    </row>
    <row r="73" spans="3:9" s="14" customFormat="1" ht="12.75">
      <c r="C73" s="31" t="s">
        <v>9</v>
      </c>
      <c r="D73" s="32">
        <v>18</v>
      </c>
      <c r="E73" s="156">
        <f t="shared" si="8"/>
        <v>31.57894736842105</v>
      </c>
      <c r="F73" s="32">
        <v>39</v>
      </c>
      <c r="G73" s="156">
        <f t="shared" si="9"/>
        <v>68.42105263157895</v>
      </c>
      <c r="H73" s="32">
        <f t="shared" si="10"/>
        <v>57</v>
      </c>
      <c r="I73" s="157">
        <f t="shared" si="11"/>
        <v>0.16942099631435026</v>
      </c>
    </row>
    <row r="74" spans="3:9" s="39" customFormat="1" ht="12.75">
      <c r="C74" s="303" t="s">
        <v>133</v>
      </c>
      <c r="D74" s="36">
        <f>SUM(D65:D73)</f>
        <v>54</v>
      </c>
      <c r="E74" s="158">
        <f t="shared" si="8"/>
        <v>36.734693877551024</v>
      </c>
      <c r="F74" s="36">
        <f>SUM(F65:F73)</f>
        <v>93</v>
      </c>
      <c r="G74" s="158">
        <f t="shared" si="9"/>
        <v>63.265306122448976</v>
      </c>
      <c r="H74" s="36">
        <f t="shared" si="10"/>
        <v>147</v>
      </c>
      <c r="I74" s="145">
        <f t="shared" si="11"/>
        <v>0.43692783260016643</v>
      </c>
    </row>
    <row r="75" spans="3:9" s="14" customFormat="1" ht="12.75">
      <c r="C75" s="304"/>
      <c r="D75" s="32"/>
      <c r="E75" s="156"/>
      <c r="F75" s="32"/>
      <c r="G75" s="156"/>
      <c r="H75" s="32"/>
      <c r="I75" s="157"/>
    </row>
    <row r="76" spans="3:9" s="14" customFormat="1" ht="12.75">
      <c r="C76" s="31" t="s">
        <v>13</v>
      </c>
      <c r="D76" s="32">
        <v>134</v>
      </c>
      <c r="E76" s="156">
        <f aca="true" t="shared" si="12" ref="E76:E86">D76*100/H76</f>
        <v>47.686832740213525</v>
      </c>
      <c r="F76" s="32">
        <v>147</v>
      </c>
      <c r="G76" s="156">
        <f aca="true" t="shared" si="13" ref="G76:G86">F76*100/H76</f>
        <v>52.313167259786475</v>
      </c>
      <c r="H76" s="32">
        <f aca="true" t="shared" si="14" ref="H76:H86">SUM(D76+F76)</f>
        <v>281</v>
      </c>
      <c r="I76" s="157">
        <f aca="true" t="shared" si="15" ref="I76:I86">H76*100/H$101</f>
        <v>0.8352157888479372</v>
      </c>
    </row>
    <row r="77" spans="3:9" s="14" customFormat="1" ht="12.75">
      <c r="C77" s="31" t="s">
        <v>61</v>
      </c>
      <c r="D77" s="32">
        <v>15</v>
      </c>
      <c r="E77" s="156">
        <f t="shared" si="12"/>
        <v>37.5</v>
      </c>
      <c r="F77" s="32">
        <v>25</v>
      </c>
      <c r="G77" s="156">
        <f t="shared" si="13"/>
        <v>62.5</v>
      </c>
      <c r="H77" s="32">
        <f t="shared" si="14"/>
        <v>40</v>
      </c>
      <c r="I77" s="157">
        <f t="shared" si="15"/>
        <v>0.11889192723814053</v>
      </c>
    </row>
    <row r="78" spans="3:9" s="14" customFormat="1" ht="12.75">
      <c r="C78" s="31" t="s">
        <v>3</v>
      </c>
      <c r="D78" s="32">
        <v>23</v>
      </c>
      <c r="E78" s="156">
        <f t="shared" si="12"/>
        <v>34.32835820895522</v>
      </c>
      <c r="F78" s="32">
        <v>44</v>
      </c>
      <c r="G78" s="156">
        <f t="shared" si="13"/>
        <v>65.67164179104478</v>
      </c>
      <c r="H78" s="32">
        <f t="shared" si="14"/>
        <v>67</v>
      </c>
      <c r="I78" s="157">
        <f t="shared" si="15"/>
        <v>0.1991439781238854</v>
      </c>
    </row>
    <row r="79" spans="3:9" s="14" customFormat="1" ht="12.75">
      <c r="C79" s="31" t="s">
        <v>42</v>
      </c>
      <c r="D79" s="32">
        <v>136</v>
      </c>
      <c r="E79" s="156">
        <f t="shared" si="12"/>
        <v>43.58974358974359</v>
      </c>
      <c r="F79" s="32">
        <v>176</v>
      </c>
      <c r="G79" s="156">
        <f t="shared" si="13"/>
        <v>56.41025641025641</v>
      </c>
      <c r="H79" s="32">
        <f t="shared" si="14"/>
        <v>312</v>
      </c>
      <c r="I79" s="157">
        <f t="shared" si="15"/>
        <v>0.9273570324574961</v>
      </c>
    </row>
    <row r="80" spans="3:9" s="14" customFormat="1" ht="12.75">
      <c r="C80" s="31" t="s">
        <v>43</v>
      </c>
      <c r="D80" s="32">
        <v>75</v>
      </c>
      <c r="E80" s="156">
        <f t="shared" si="12"/>
        <v>41.899441340782126</v>
      </c>
      <c r="F80" s="32">
        <v>104</v>
      </c>
      <c r="G80" s="156">
        <f t="shared" si="13"/>
        <v>58.100558659217874</v>
      </c>
      <c r="H80" s="32">
        <f t="shared" si="14"/>
        <v>179</v>
      </c>
      <c r="I80" s="157">
        <f t="shared" si="15"/>
        <v>0.5320413743906789</v>
      </c>
    </row>
    <row r="81" spans="3:9" s="14" customFormat="1" ht="12.75">
      <c r="C81" s="31" t="s">
        <v>46</v>
      </c>
      <c r="D81" s="32">
        <v>15</v>
      </c>
      <c r="E81" s="156">
        <f t="shared" si="12"/>
        <v>50</v>
      </c>
      <c r="F81" s="32">
        <v>15</v>
      </c>
      <c r="G81" s="156">
        <f t="shared" si="13"/>
        <v>50</v>
      </c>
      <c r="H81" s="32">
        <f t="shared" si="14"/>
        <v>30</v>
      </c>
      <c r="I81" s="157">
        <f t="shared" si="15"/>
        <v>0.0891689454286054</v>
      </c>
    </row>
    <row r="82" spans="3:9" s="14" customFormat="1" ht="12.75">
      <c r="C82" s="31" t="s">
        <v>19</v>
      </c>
      <c r="D82" s="32">
        <v>15</v>
      </c>
      <c r="E82" s="156">
        <f t="shared" si="12"/>
        <v>50</v>
      </c>
      <c r="F82" s="32">
        <v>15</v>
      </c>
      <c r="G82" s="156">
        <f t="shared" si="13"/>
        <v>50</v>
      </c>
      <c r="H82" s="32">
        <f t="shared" si="14"/>
        <v>30</v>
      </c>
      <c r="I82" s="157">
        <f t="shared" si="15"/>
        <v>0.0891689454286054</v>
      </c>
    </row>
    <row r="83" spans="3:9" s="14" customFormat="1" ht="12.75">
      <c r="C83" s="31" t="s">
        <v>48</v>
      </c>
      <c r="D83" s="32">
        <v>37</v>
      </c>
      <c r="E83" s="156">
        <f t="shared" si="12"/>
        <v>50</v>
      </c>
      <c r="F83" s="32">
        <v>37</v>
      </c>
      <c r="G83" s="156">
        <f t="shared" si="13"/>
        <v>50</v>
      </c>
      <c r="H83" s="32">
        <f t="shared" si="14"/>
        <v>74</v>
      </c>
      <c r="I83" s="157">
        <f t="shared" si="15"/>
        <v>0.21995006539055997</v>
      </c>
    </row>
    <row r="84" spans="3:9" s="14" customFormat="1" ht="12.75">
      <c r="C84" s="31" t="s">
        <v>49</v>
      </c>
      <c r="D84" s="32">
        <v>14</v>
      </c>
      <c r="E84" s="156">
        <f t="shared" si="12"/>
        <v>48.275862068965516</v>
      </c>
      <c r="F84" s="32">
        <v>15</v>
      </c>
      <c r="G84" s="156">
        <f t="shared" si="13"/>
        <v>51.724137931034484</v>
      </c>
      <c r="H84" s="32">
        <f t="shared" si="14"/>
        <v>29</v>
      </c>
      <c r="I84" s="157">
        <f t="shared" si="15"/>
        <v>0.08619664724765189</v>
      </c>
    </row>
    <row r="85" spans="3:9" s="14" customFormat="1" ht="12.75">
      <c r="C85" s="31" t="s">
        <v>22</v>
      </c>
      <c r="D85" s="32">
        <v>32</v>
      </c>
      <c r="E85" s="156">
        <f t="shared" si="12"/>
        <v>41.02564102564103</v>
      </c>
      <c r="F85" s="32">
        <v>46</v>
      </c>
      <c r="G85" s="156">
        <f t="shared" si="13"/>
        <v>58.97435897435897</v>
      </c>
      <c r="H85" s="32">
        <f t="shared" si="14"/>
        <v>78</v>
      </c>
      <c r="I85" s="157">
        <f t="shared" si="15"/>
        <v>0.23183925811437403</v>
      </c>
    </row>
    <row r="86" spans="3:9" s="39" customFormat="1" ht="12.75">
      <c r="C86" s="40" t="s">
        <v>139</v>
      </c>
      <c r="D86" s="36">
        <f>SUM(D76:D85)</f>
        <v>496</v>
      </c>
      <c r="E86" s="158">
        <f t="shared" si="12"/>
        <v>44.285714285714285</v>
      </c>
      <c r="F86" s="36">
        <f>SUM(F76:F85)</f>
        <v>624</v>
      </c>
      <c r="G86" s="158">
        <f t="shared" si="13"/>
        <v>55.714285714285715</v>
      </c>
      <c r="H86" s="36">
        <f t="shared" si="14"/>
        <v>1120</v>
      </c>
      <c r="I86" s="145">
        <f t="shared" si="15"/>
        <v>3.3289739626679347</v>
      </c>
    </row>
    <row r="87" spans="3:9" s="14" customFormat="1" ht="12.75">
      <c r="C87" s="31"/>
      <c r="D87" s="32"/>
      <c r="E87" s="156"/>
      <c r="F87" s="32"/>
      <c r="G87" s="156"/>
      <c r="H87" s="32"/>
      <c r="I87" s="157"/>
    </row>
    <row r="88" spans="3:9" s="14" customFormat="1" ht="12.75">
      <c r="C88" s="31" t="s">
        <v>52</v>
      </c>
      <c r="D88" s="32">
        <v>0</v>
      </c>
      <c r="E88" s="156">
        <f aca="true" t="shared" si="16" ref="E88:E99">D88*100/H88</f>
        <v>0</v>
      </c>
      <c r="F88" s="32">
        <v>1</v>
      </c>
      <c r="G88" s="156">
        <f aca="true" t="shared" si="17" ref="G88:G99">F88*100/H88</f>
        <v>100</v>
      </c>
      <c r="H88" s="32">
        <f aca="true" t="shared" si="18" ref="H88:H99">SUM(D88+F88)</f>
        <v>1</v>
      </c>
      <c r="I88" s="157">
        <f aca="true" t="shared" si="19" ref="I88:I99">H88*100/H$101</f>
        <v>0.0029722981809535134</v>
      </c>
    </row>
    <row r="89" spans="3:9" s="14" customFormat="1" ht="12.75">
      <c r="C89" s="31" t="s">
        <v>44</v>
      </c>
      <c r="D89" s="32">
        <v>0</v>
      </c>
      <c r="E89" s="156">
        <f t="shared" si="16"/>
        <v>0</v>
      </c>
      <c r="F89" s="32">
        <v>3</v>
      </c>
      <c r="G89" s="156">
        <f t="shared" si="17"/>
        <v>100</v>
      </c>
      <c r="H89" s="32">
        <f t="shared" si="18"/>
        <v>3</v>
      </c>
      <c r="I89" s="157">
        <f t="shared" si="19"/>
        <v>0.00891689454286054</v>
      </c>
    </row>
    <row r="90" spans="3:9" s="14" customFormat="1" ht="12.75">
      <c r="C90" s="31" t="s">
        <v>24</v>
      </c>
      <c r="D90" s="32">
        <v>4</v>
      </c>
      <c r="E90" s="156">
        <f t="shared" si="16"/>
        <v>66.66666666666667</v>
      </c>
      <c r="F90" s="32">
        <v>2</v>
      </c>
      <c r="G90" s="156">
        <f t="shared" si="17"/>
        <v>33.333333333333336</v>
      </c>
      <c r="H90" s="32">
        <f t="shared" si="18"/>
        <v>6</v>
      </c>
      <c r="I90" s="157">
        <f t="shared" si="19"/>
        <v>0.01783378908572108</v>
      </c>
    </row>
    <row r="91" spans="3:9" s="14" customFormat="1" ht="12.75">
      <c r="C91" s="31" t="s">
        <v>73</v>
      </c>
      <c r="D91" s="32">
        <v>2</v>
      </c>
      <c r="E91" s="156">
        <f t="shared" si="16"/>
        <v>100</v>
      </c>
      <c r="F91" s="32">
        <v>0</v>
      </c>
      <c r="G91" s="156">
        <f t="shared" si="17"/>
        <v>0</v>
      </c>
      <c r="H91" s="32">
        <f t="shared" si="18"/>
        <v>2</v>
      </c>
      <c r="I91" s="157">
        <f t="shared" si="19"/>
        <v>0.005944596361907027</v>
      </c>
    </row>
    <row r="92" spans="3:9" s="14" customFormat="1" ht="12.75">
      <c r="C92" s="31" t="s">
        <v>62</v>
      </c>
      <c r="D92" s="32">
        <v>1</v>
      </c>
      <c r="E92" s="156">
        <f t="shared" si="16"/>
        <v>100</v>
      </c>
      <c r="F92" s="32">
        <v>0</v>
      </c>
      <c r="G92" s="156">
        <f t="shared" si="17"/>
        <v>0</v>
      </c>
      <c r="H92" s="32">
        <f t="shared" si="18"/>
        <v>1</v>
      </c>
      <c r="I92" s="157">
        <f t="shared" si="19"/>
        <v>0.0029722981809535134</v>
      </c>
    </row>
    <row r="93" spans="3:9" s="14" customFormat="1" ht="12.75">
      <c r="C93" s="31" t="s">
        <v>63</v>
      </c>
      <c r="D93" s="32">
        <v>1</v>
      </c>
      <c r="E93" s="156">
        <f t="shared" si="16"/>
        <v>100</v>
      </c>
      <c r="F93" s="32">
        <v>0</v>
      </c>
      <c r="G93" s="156">
        <f t="shared" si="17"/>
        <v>0</v>
      </c>
      <c r="H93" s="32">
        <f t="shared" si="18"/>
        <v>1</v>
      </c>
      <c r="I93" s="157">
        <f t="shared" si="19"/>
        <v>0.0029722981809535134</v>
      </c>
    </row>
    <row r="94" spans="3:9" s="14" customFormat="1" ht="12.75">
      <c r="C94" s="31" t="s">
        <v>54</v>
      </c>
      <c r="D94" s="32">
        <v>1</v>
      </c>
      <c r="E94" s="156">
        <f t="shared" si="16"/>
        <v>100</v>
      </c>
      <c r="F94" s="32">
        <v>0</v>
      </c>
      <c r="G94" s="156">
        <f t="shared" si="17"/>
        <v>0</v>
      </c>
      <c r="H94" s="32">
        <f t="shared" si="18"/>
        <v>1</v>
      </c>
      <c r="I94" s="157">
        <f t="shared" si="19"/>
        <v>0.0029722981809535134</v>
      </c>
    </row>
    <row r="95" spans="3:9" s="14" customFormat="1" ht="12.75">
      <c r="C95" s="31" t="s">
        <v>38</v>
      </c>
      <c r="D95" s="32">
        <v>52</v>
      </c>
      <c r="E95" s="156">
        <f t="shared" si="16"/>
        <v>86.66666666666667</v>
      </c>
      <c r="F95" s="32">
        <v>8</v>
      </c>
      <c r="G95" s="156">
        <f t="shared" si="17"/>
        <v>13.333333333333334</v>
      </c>
      <c r="H95" s="32">
        <f t="shared" si="18"/>
        <v>60</v>
      </c>
      <c r="I95" s="157">
        <f t="shared" si="19"/>
        <v>0.1783378908572108</v>
      </c>
    </row>
    <row r="96" spans="3:9" s="14" customFormat="1" ht="12.75">
      <c r="C96" s="31" t="s">
        <v>429</v>
      </c>
      <c r="D96" s="32">
        <v>0</v>
      </c>
      <c r="E96" s="156">
        <f t="shared" si="16"/>
        <v>0</v>
      </c>
      <c r="F96" s="32">
        <v>1</v>
      </c>
      <c r="G96" s="156">
        <f t="shared" si="17"/>
        <v>100</v>
      </c>
      <c r="H96" s="32">
        <f t="shared" si="18"/>
        <v>1</v>
      </c>
      <c r="I96" s="157">
        <f t="shared" si="19"/>
        <v>0.0029722981809535134</v>
      </c>
    </row>
    <row r="97" spans="3:9" s="14" customFormat="1" ht="12.75">
      <c r="C97" s="31" t="s">
        <v>27</v>
      </c>
      <c r="D97" s="32">
        <v>1</v>
      </c>
      <c r="E97" s="156">
        <f t="shared" si="16"/>
        <v>20</v>
      </c>
      <c r="F97" s="32">
        <v>4</v>
      </c>
      <c r="G97" s="156">
        <f t="shared" si="17"/>
        <v>80</v>
      </c>
      <c r="H97" s="32">
        <f t="shared" si="18"/>
        <v>5</v>
      </c>
      <c r="I97" s="157">
        <f t="shared" si="19"/>
        <v>0.014861490904767566</v>
      </c>
    </row>
    <row r="98" spans="3:9" s="14" customFormat="1" ht="12.75">
      <c r="C98" s="31" t="s">
        <v>21</v>
      </c>
      <c r="D98" s="32">
        <v>52</v>
      </c>
      <c r="E98" s="156">
        <f t="shared" si="16"/>
        <v>59.09090909090909</v>
      </c>
      <c r="F98" s="32">
        <v>36</v>
      </c>
      <c r="G98" s="156">
        <f t="shared" si="17"/>
        <v>40.90909090909091</v>
      </c>
      <c r="H98" s="32">
        <f t="shared" si="18"/>
        <v>88</v>
      </c>
      <c r="I98" s="157">
        <f t="shared" si="19"/>
        <v>0.26156223992390915</v>
      </c>
    </row>
    <row r="99" spans="3:9" s="39" customFormat="1" ht="12.75">
      <c r="C99" s="40" t="s">
        <v>142</v>
      </c>
      <c r="D99" s="36">
        <f>SUM(D88:D98)</f>
        <v>114</v>
      </c>
      <c r="E99" s="158">
        <f t="shared" si="16"/>
        <v>67.45562130177515</v>
      </c>
      <c r="F99" s="36">
        <f>SUM(F88:F98)</f>
        <v>55</v>
      </c>
      <c r="G99" s="158">
        <f t="shared" si="17"/>
        <v>32.544378698224854</v>
      </c>
      <c r="H99" s="36">
        <f t="shared" si="18"/>
        <v>169</v>
      </c>
      <c r="I99" s="145">
        <f t="shared" si="19"/>
        <v>0.5023183925811437</v>
      </c>
    </row>
    <row r="100" spans="3:9" s="117" customFormat="1" ht="12.75">
      <c r="C100" s="40"/>
      <c r="D100" s="115"/>
      <c r="E100" s="158"/>
      <c r="F100" s="115"/>
      <c r="G100" s="158"/>
      <c r="H100" s="36"/>
      <c r="I100" s="116"/>
    </row>
    <row r="101" spans="3:9" s="39" customFormat="1" ht="12.75">
      <c r="C101" s="40" t="s">
        <v>92</v>
      </c>
      <c r="D101" s="36">
        <f>SUM(D13:D98)-D50-D63-D74-D86</f>
        <v>17064</v>
      </c>
      <c r="E101" s="158">
        <f>D101*100/H101</f>
        <v>50.71929615979075</v>
      </c>
      <c r="F101" s="36">
        <f>SUM(F13:F98)-F50-F63-F74-F86</f>
        <v>16580</v>
      </c>
      <c r="G101" s="158">
        <f>F101*100/H101</f>
        <v>49.28070384020925</v>
      </c>
      <c r="H101" s="36">
        <f>SUM(H13:H98)-H50-H63-H74-H86</f>
        <v>33644</v>
      </c>
      <c r="I101" s="159">
        <v>1</v>
      </c>
    </row>
    <row r="102" spans="3:9" s="14" customFormat="1" ht="12.75">
      <c r="C102" s="31"/>
      <c r="D102" s="32"/>
      <c r="E102" s="76"/>
      <c r="F102" s="32"/>
      <c r="G102" s="76"/>
      <c r="H102" s="32"/>
      <c r="I102" s="89"/>
    </row>
    <row r="103" spans="3:9" s="14" customFormat="1" ht="13.5" thickBot="1">
      <c r="C103" s="46"/>
      <c r="D103" s="90"/>
      <c r="E103" s="91"/>
      <c r="F103" s="90"/>
      <c r="G103" s="91"/>
      <c r="H103" s="90"/>
      <c r="I103" s="92"/>
    </row>
    <row r="104" spans="4:9" s="14" customFormat="1" ht="12.75">
      <c r="D104" s="93"/>
      <c r="E104" s="52"/>
      <c r="F104" s="93"/>
      <c r="G104" s="52"/>
      <c r="H104" s="93"/>
      <c r="I104" s="52"/>
    </row>
    <row r="105" spans="4:9" s="14" customFormat="1" ht="12.75">
      <c r="D105" s="93"/>
      <c r="E105" s="52"/>
      <c r="F105" s="93"/>
      <c r="G105" s="52"/>
      <c r="H105" s="93"/>
      <c r="I105" s="52"/>
    </row>
    <row r="106" spans="4:8" ht="12.75">
      <c r="D106"/>
      <c r="E106"/>
      <c r="F106"/>
      <c r="G106"/>
      <c r="H106"/>
    </row>
  </sheetData>
  <mergeCells count="2">
    <mergeCell ref="F1:G1"/>
    <mergeCell ref="C74:C75"/>
  </mergeCells>
  <printOptions/>
  <pageMargins left="0.56" right="0.75" top="0.38" bottom="0.57" header="0" footer="0"/>
  <pageSetup fitToHeight="2"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59"/>
  <sheetViews>
    <sheetView workbookViewId="0" topLeftCell="A82">
      <selection activeCell="I107" sqref="I107"/>
    </sheetView>
  </sheetViews>
  <sheetFormatPr defaultColWidth="11.421875" defaultRowHeight="12.75"/>
  <cols>
    <col min="1" max="1" width="2.00390625" style="0" customWidth="1"/>
    <col min="2" max="2" width="1.421875" style="0" customWidth="1"/>
    <col min="3" max="3" width="35.421875" style="0" customWidth="1"/>
    <col min="4" max="4" width="9.00390625" style="0" customWidth="1"/>
    <col min="5" max="5" width="9.8515625" style="0" customWidth="1"/>
    <col min="6" max="6" width="9.57421875" style="0" customWidth="1"/>
    <col min="7" max="7" width="9.7109375" style="0" customWidth="1"/>
    <col min="8" max="8" width="15.421875" style="0" customWidth="1"/>
    <col min="9" max="9" width="9.421875" style="0" customWidth="1"/>
  </cols>
  <sheetData>
    <row r="2" ht="18">
      <c r="C2" s="13" t="s">
        <v>401</v>
      </c>
    </row>
    <row r="3" ht="12.75">
      <c r="C3" s="16"/>
    </row>
    <row r="4" ht="12.75">
      <c r="C4" s="16" t="s">
        <v>435</v>
      </c>
    </row>
    <row r="5" ht="12.75">
      <c r="C5" s="18" t="s">
        <v>77</v>
      </c>
    </row>
    <row r="6" ht="12.75">
      <c r="C6" s="19" t="s">
        <v>1</v>
      </c>
    </row>
    <row r="7" ht="12.75">
      <c r="C7" s="21" t="s">
        <v>0</v>
      </c>
    </row>
    <row r="8" ht="12.75">
      <c r="C8" s="14"/>
    </row>
    <row r="9" ht="12.75">
      <c r="C9" s="22" t="s">
        <v>76</v>
      </c>
    </row>
    <row r="10" ht="12.75">
      <c r="C10" s="22" t="s">
        <v>447</v>
      </c>
    </row>
    <row r="11" ht="13.5" thickBot="1"/>
    <row r="12" spans="3:9" ht="13.5" thickBot="1">
      <c r="C12" s="85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98" t="s">
        <v>92</v>
      </c>
      <c r="I12" s="105" t="s">
        <v>90</v>
      </c>
    </row>
    <row r="13" spans="3:9" ht="12.75">
      <c r="C13" s="28"/>
      <c r="D13" s="113"/>
      <c r="E13" s="57"/>
      <c r="F13" s="113"/>
      <c r="G13" s="57"/>
      <c r="H13" s="113"/>
      <c r="I13" s="58"/>
    </row>
    <row r="14" spans="3:9" ht="12.75">
      <c r="C14" s="31" t="s">
        <v>55</v>
      </c>
      <c r="D14" s="14">
        <v>3</v>
      </c>
      <c r="E14" s="14">
        <v>100</v>
      </c>
      <c r="F14" s="14">
        <v>0</v>
      </c>
      <c r="G14" s="14">
        <v>0</v>
      </c>
      <c r="H14" s="14">
        <v>3</v>
      </c>
      <c r="I14" s="45">
        <v>0.01</v>
      </c>
    </row>
    <row r="15" spans="3:9" ht="12.75">
      <c r="C15" s="31" t="s">
        <v>2</v>
      </c>
      <c r="D15" s="14">
        <v>72</v>
      </c>
      <c r="E15" s="14">
        <v>58.06</v>
      </c>
      <c r="F15" s="14">
        <v>52</v>
      </c>
      <c r="G15" s="14">
        <v>41.94</v>
      </c>
      <c r="H15" s="14">
        <v>124</v>
      </c>
      <c r="I15" s="45">
        <v>0.35</v>
      </c>
    </row>
    <row r="16" spans="3:9" ht="12.75">
      <c r="C16" s="31" t="s">
        <v>28</v>
      </c>
      <c r="D16" s="14">
        <v>2</v>
      </c>
      <c r="E16" s="14">
        <v>100</v>
      </c>
      <c r="F16" s="14">
        <v>0</v>
      </c>
      <c r="G16" s="14">
        <v>0</v>
      </c>
      <c r="H16" s="14">
        <v>2</v>
      </c>
      <c r="I16" s="45">
        <v>0.01</v>
      </c>
    </row>
    <row r="17" spans="3:9" ht="12.75">
      <c r="C17" s="31" t="s">
        <v>39</v>
      </c>
      <c r="D17" s="14">
        <v>2</v>
      </c>
      <c r="E17" s="14">
        <v>33.33</v>
      </c>
      <c r="F17" s="14">
        <v>4</v>
      </c>
      <c r="G17" s="14">
        <v>66.67</v>
      </c>
      <c r="H17" s="14">
        <v>6</v>
      </c>
      <c r="I17" s="45">
        <v>0.02</v>
      </c>
    </row>
    <row r="18" spans="3:9" ht="12.75">
      <c r="C18" s="31" t="s">
        <v>20</v>
      </c>
      <c r="D18" s="14">
        <v>19</v>
      </c>
      <c r="E18" s="14">
        <v>50</v>
      </c>
      <c r="F18" s="14">
        <v>19</v>
      </c>
      <c r="G18" s="14">
        <v>50</v>
      </c>
      <c r="H18" s="14">
        <v>38</v>
      </c>
      <c r="I18" s="45">
        <v>0.11</v>
      </c>
    </row>
    <row r="19" spans="3:9" ht="12.75">
      <c r="C19" s="31" t="s">
        <v>396</v>
      </c>
      <c r="D19" s="14">
        <v>1</v>
      </c>
      <c r="E19" s="14">
        <v>10</v>
      </c>
      <c r="F19" s="14">
        <v>9</v>
      </c>
      <c r="G19" s="14">
        <v>90</v>
      </c>
      <c r="H19" s="14">
        <v>10</v>
      </c>
      <c r="I19" s="45">
        <v>0.03</v>
      </c>
    </row>
    <row r="20" spans="3:9" ht="12.75">
      <c r="C20" s="31" t="s">
        <v>392</v>
      </c>
      <c r="D20" s="14">
        <v>5</v>
      </c>
      <c r="E20" s="14">
        <v>41.67</v>
      </c>
      <c r="F20" s="14">
        <v>7</v>
      </c>
      <c r="G20" s="14">
        <v>58.33</v>
      </c>
      <c r="H20" s="14">
        <v>12</v>
      </c>
      <c r="I20" s="45">
        <v>0.03</v>
      </c>
    </row>
    <row r="21" spans="3:9" ht="12.75">
      <c r="C21" s="31" t="s">
        <v>18</v>
      </c>
      <c r="D21" s="14">
        <v>16</v>
      </c>
      <c r="E21" s="14">
        <v>47.06</v>
      </c>
      <c r="F21" s="14">
        <v>18</v>
      </c>
      <c r="G21" s="14">
        <v>52.94</v>
      </c>
      <c r="H21" s="14">
        <v>34</v>
      </c>
      <c r="I21" s="45">
        <v>0.1</v>
      </c>
    </row>
    <row r="22" spans="3:9" ht="12.75">
      <c r="C22" s="31" t="s">
        <v>195</v>
      </c>
      <c r="D22" s="14">
        <v>1</v>
      </c>
      <c r="E22" s="14">
        <v>100</v>
      </c>
      <c r="F22" s="14">
        <v>0</v>
      </c>
      <c r="G22" s="14">
        <v>0</v>
      </c>
      <c r="H22" s="14">
        <v>1</v>
      </c>
      <c r="I22" s="45">
        <v>0</v>
      </c>
    </row>
    <row r="23" spans="3:9" ht="12.75">
      <c r="C23" s="31" t="s">
        <v>64</v>
      </c>
      <c r="D23" s="14">
        <v>1</v>
      </c>
      <c r="E23" s="14">
        <v>33.33</v>
      </c>
      <c r="F23" s="14">
        <v>2</v>
      </c>
      <c r="G23" s="14">
        <v>66.67</v>
      </c>
      <c r="H23" s="14">
        <v>3</v>
      </c>
      <c r="I23" s="45">
        <v>0.01</v>
      </c>
    </row>
    <row r="24" spans="3:9" ht="12.75">
      <c r="C24" s="31" t="s">
        <v>66</v>
      </c>
      <c r="D24" s="14">
        <v>6</v>
      </c>
      <c r="E24" s="14">
        <v>54.55</v>
      </c>
      <c r="F24" s="14">
        <v>5</v>
      </c>
      <c r="G24" s="14">
        <v>45.45</v>
      </c>
      <c r="H24" s="14">
        <v>11</v>
      </c>
      <c r="I24" s="45">
        <v>0.03</v>
      </c>
    </row>
    <row r="25" spans="3:9" ht="12.75">
      <c r="C25" s="31" t="s">
        <v>428</v>
      </c>
      <c r="D25" s="14">
        <v>0</v>
      </c>
      <c r="E25" s="14">
        <v>0</v>
      </c>
      <c r="F25" s="14">
        <v>1</v>
      </c>
      <c r="G25" s="14">
        <v>100</v>
      </c>
      <c r="H25" s="14">
        <v>1</v>
      </c>
      <c r="I25" s="45">
        <v>0</v>
      </c>
    </row>
    <row r="26" spans="3:9" ht="12.75">
      <c r="C26" s="31" t="s">
        <v>69</v>
      </c>
      <c r="D26" s="14">
        <v>14832</v>
      </c>
      <c r="E26" s="14">
        <v>49.93</v>
      </c>
      <c r="F26" s="14">
        <v>14874</v>
      </c>
      <c r="G26" s="14">
        <v>50.07</v>
      </c>
      <c r="H26" s="14">
        <v>29706</v>
      </c>
      <c r="I26" s="45">
        <v>83.64</v>
      </c>
    </row>
    <row r="27" spans="3:9" ht="12.75">
      <c r="C27" s="31" t="s">
        <v>427</v>
      </c>
      <c r="D27" s="14">
        <v>1</v>
      </c>
      <c r="E27" s="14">
        <v>100</v>
      </c>
      <c r="F27" s="14">
        <v>0</v>
      </c>
      <c r="G27" s="14">
        <v>0</v>
      </c>
      <c r="H27" s="14">
        <v>1</v>
      </c>
      <c r="I27" s="45">
        <v>0</v>
      </c>
    </row>
    <row r="28" spans="3:9" ht="12.75">
      <c r="C28" s="31" t="s">
        <v>33</v>
      </c>
      <c r="D28" s="14">
        <v>3</v>
      </c>
      <c r="E28" s="14">
        <v>50</v>
      </c>
      <c r="F28" s="14">
        <v>3</v>
      </c>
      <c r="G28" s="14">
        <v>50</v>
      </c>
      <c r="H28" s="14">
        <v>6</v>
      </c>
      <c r="I28" s="45">
        <v>0.02</v>
      </c>
    </row>
    <row r="29" spans="3:9" ht="12.75">
      <c r="C29" s="31" t="s">
        <v>4</v>
      </c>
      <c r="D29" s="14">
        <v>77</v>
      </c>
      <c r="E29" s="14">
        <v>50.99</v>
      </c>
      <c r="F29" s="14">
        <v>74</v>
      </c>
      <c r="G29" s="14">
        <v>49.01</v>
      </c>
      <c r="H29" s="14">
        <v>151</v>
      </c>
      <c r="I29" s="45">
        <v>0.43</v>
      </c>
    </row>
    <row r="30" spans="3:9" ht="12.75">
      <c r="C30" s="31" t="s">
        <v>421</v>
      </c>
      <c r="D30" s="14">
        <v>3</v>
      </c>
      <c r="E30" s="14">
        <v>30</v>
      </c>
      <c r="F30" s="14">
        <v>7</v>
      </c>
      <c r="G30" s="14">
        <v>70</v>
      </c>
      <c r="H30" s="14">
        <v>10</v>
      </c>
      <c r="I30" s="45">
        <v>0.03</v>
      </c>
    </row>
    <row r="31" spans="3:11" ht="12.75">
      <c r="C31" s="31" t="s">
        <v>65</v>
      </c>
      <c r="D31" s="14">
        <v>4</v>
      </c>
      <c r="E31" s="14">
        <v>100</v>
      </c>
      <c r="F31" s="14">
        <v>0</v>
      </c>
      <c r="G31" s="14">
        <v>0</v>
      </c>
      <c r="H31" s="14">
        <v>4</v>
      </c>
      <c r="I31" s="45">
        <v>0.01</v>
      </c>
      <c r="K31" s="2"/>
    </row>
    <row r="32" spans="3:9" ht="12.75">
      <c r="C32" s="31" t="s">
        <v>50</v>
      </c>
      <c r="D32" s="14">
        <v>1</v>
      </c>
      <c r="E32" s="14">
        <v>100</v>
      </c>
      <c r="F32" s="14">
        <v>0</v>
      </c>
      <c r="G32" s="14">
        <v>0</v>
      </c>
      <c r="H32" s="14">
        <v>1</v>
      </c>
      <c r="I32" s="45">
        <v>0</v>
      </c>
    </row>
    <row r="33" spans="3:9" ht="12.75">
      <c r="C33" s="31" t="s">
        <v>16</v>
      </c>
      <c r="D33" s="14">
        <v>4</v>
      </c>
      <c r="E33" s="14">
        <v>50</v>
      </c>
      <c r="F33" s="14">
        <v>4</v>
      </c>
      <c r="G33" s="14">
        <v>50</v>
      </c>
      <c r="H33" s="14">
        <v>8</v>
      </c>
      <c r="I33" s="45">
        <v>0.02</v>
      </c>
    </row>
    <row r="34" spans="3:9" ht="12.75">
      <c r="C34" s="31" t="s">
        <v>7</v>
      </c>
      <c r="D34" s="14">
        <v>136</v>
      </c>
      <c r="E34" s="14">
        <v>62.39</v>
      </c>
      <c r="F34" s="14">
        <v>82</v>
      </c>
      <c r="G34" s="14">
        <v>37.61</v>
      </c>
      <c r="H34" s="14">
        <v>218</v>
      </c>
      <c r="I34" s="45">
        <v>0.61</v>
      </c>
    </row>
    <row r="35" spans="3:9" ht="12.75">
      <c r="C35" s="31" t="s">
        <v>70</v>
      </c>
      <c r="D35" s="14">
        <v>2</v>
      </c>
      <c r="E35" s="14">
        <v>66.67</v>
      </c>
      <c r="F35" s="14">
        <v>1</v>
      </c>
      <c r="G35" s="14">
        <v>33.33</v>
      </c>
      <c r="H35" s="14">
        <v>3</v>
      </c>
      <c r="I35" s="45">
        <v>0.01</v>
      </c>
    </row>
    <row r="36" spans="3:9" ht="12.75">
      <c r="C36" s="31" t="s">
        <v>436</v>
      </c>
      <c r="D36" s="14">
        <v>1</v>
      </c>
      <c r="E36" s="14">
        <v>50</v>
      </c>
      <c r="F36" s="14">
        <v>1</v>
      </c>
      <c r="G36" s="14">
        <v>50</v>
      </c>
      <c r="H36" s="14">
        <v>2</v>
      </c>
      <c r="I36" s="45">
        <v>0.01</v>
      </c>
    </row>
    <row r="37" spans="3:9" ht="12.75">
      <c r="C37" s="31" t="s">
        <v>56</v>
      </c>
      <c r="D37" s="14">
        <v>2</v>
      </c>
      <c r="E37" s="14">
        <v>22.22</v>
      </c>
      <c r="F37" s="14">
        <v>7</v>
      </c>
      <c r="G37" s="14">
        <v>77.78</v>
      </c>
      <c r="H37" s="14">
        <v>9</v>
      </c>
      <c r="I37" s="45">
        <v>0.03</v>
      </c>
    </row>
    <row r="38" spans="3:9" ht="12.75">
      <c r="C38" s="31" t="s">
        <v>29</v>
      </c>
      <c r="D38" s="14">
        <v>3</v>
      </c>
      <c r="E38" s="14">
        <v>37.5</v>
      </c>
      <c r="F38" s="14">
        <v>5</v>
      </c>
      <c r="G38" s="14">
        <v>62.5</v>
      </c>
      <c r="H38" s="14">
        <v>8</v>
      </c>
      <c r="I38" s="45">
        <v>0.02</v>
      </c>
    </row>
    <row r="39" spans="3:9" ht="12.75">
      <c r="C39" s="31" t="s">
        <v>393</v>
      </c>
      <c r="D39" s="14">
        <v>2</v>
      </c>
      <c r="E39" s="14">
        <v>50</v>
      </c>
      <c r="F39" s="14">
        <v>2</v>
      </c>
      <c r="G39" s="14">
        <v>50</v>
      </c>
      <c r="H39" s="14">
        <v>4</v>
      </c>
      <c r="I39" s="45">
        <v>0.01</v>
      </c>
    </row>
    <row r="40" spans="3:9" ht="12.75">
      <c r="C40" s="31" t="s">
        <v>37</v>
      </c>
      <c r="D40" s="14">
        <v>1</v>
      </c>
      <c r="E40" s="14">
        <v>100</v>
      </c>
      <c r="F40" s="14">
        <v>0</v>
      </c>
      <c r="G40" s="14">
        <v>0</v>
      </c>
      <c r="H40" s="14">
        <v>1</v>
      </c>
      <c r="I40" s="45">
        <v>0</v>
      </c>
    </row>
    <row r="41" spans="3:9" ht="12.75">
      <c r="C41" s="31" t="s">
        <v>25</v>
      </c>
      <c r="D41" s="14">
        <v>16</v>
      </c>
      <c r="E41" s="14">
        <v>61.54</v>
      </c>
      <c r="F41" s="14">
        <v>10</v>
      </c>
      <c r="G41" s="14">
        <v>38.46</v>
      </c>
      <c r="H41" s="14">
        <v>26</v>
      </c>
      <c r="I41" s="45">
        <v>0.07</v>
      </c>
    </row>
    <row r="42" spans="3:9" ht="12.75">
      <c r="C42" s="31" t="s">
        <v>47</v>
      </c>
      <c r="D42" s="14">
        <v>45</v>
      </c>
      <c r="E42" s="14">
        <v>56.25</v>
      </c>
      <c r="F42" s="14">
        <v>35</v>
      </c>
      <c r="G42" s="14">
        <v>43.75</v>
      </c>
      <c r="H42" s="14">
        <v>80</v>
      </c>
      <c r="I42" s="45">
        <v>0.23</v>
      </c>
    </row>
    <row r="43" spans="3:9" ht="12.75">
      <c r="C43" s="31" t="s">
        <v>8</v>
      </c>
      <c r="D43" s="14">
        <v>20</v>
      </c>
      <c r="E43" s="14">
        <v>50</v>
      </c>
      <c r="F43" s="14">
        <v>20</v>
      </c>
      <c r="G43" s="14">
        <v>50</v>
      </c>
      <c r="H43" s="14">
        <v>40</v>
      </c>
      <c r="I43" s="45">
        <v>0.11</v>
      </c>
    </row>
    <row r="44" spans="3:9" ht="12.75">
      <c r="C44" s="31" t="s">
        <v>118</v>
      </c>
      <c r="D44" s="14">
        <v>36</v>
      </c>
      <c r="E44" s="14">
        <v>62.07</v>
      </c>
      <c r="F44" s="14">
        <v>22</v>
      </c>
      <c r="G44" s="14">
        <v>37.93</v>
      </c>
      <c r="H44" s="14">
        <v>58</v>
      </c>
      <c r="I44" s="45">
        <v>0.16</v>
      </c>
    </row>
    <row r="45" spans="3:9" ht="12.75">
      <c r="C45" s="31" t="s">
        <v>17</v>
      </c>
      <c r="D45" s="14">
        <v>9</v>
      </c>
      <c r="E45" s="14">
        <v>39.13</v>
      </c>
      <c r="F45" s="14">
        <v>14</v>
      </c>
      <c r="G45" s="14">
        <v>60.87</v>
      </c>
      <c r="H45" s="14">
        <v>23</v>
      </c>
      <c r="I45" s="45">
        <v>0.06</v>
      </c>
    </row>
    <row r="46" spans="3:9" ht="12.75">
      <c r="C46" s="31" t="s">
        <v>71</v>
      </c>
      <c r="D46" s="14">
        <v>241</v>
      </c>
      <c r="E46" s="14">
        <v>47.82</v>
      </c>
      <c r="F46" s="14">
        <v>263</v>
      </c>
      <c r="G46" s="14">
        <v>52.18</v>
      </c>
      <c r="H46" s="14">
        <v>504</v>
      </c>
      <c r="I46" s="45">
        <v>1.42</v>
      </c>
    </row>
    <row r="47" spans="3:9" ht="12.75">
      <c r="C47" s="31" t="s">
        <v>10</v>
      </c>
      <c r="D47" s="14">
        <v>25</v>
      </c>
      <c r="E47" s="14">
        <v>37.88</v>
      </c>
      <c r="F47" s="14">
        <v>41</v>
      </c>
      <c r="G47" s="14">
        <v>62.12</v>
      </c>
      <c r="H47" s="14">
        <v>66</v>
      </c>
      <c r="I47" s="45">
        <v>0.19</v>
      </c>
    </row>
    <row r="48" spans="3:9" ht="12.75">
      <c r="C48" s="31" t="s">
        <v>434</v>
      </c>
      <c r="D48" s="14">
        <v>1</v>
      </c>
      <c r="E48" s="14">
        <v>100</v>
      </c>
      <c r="F48" s="14">
        <v>0</v>
      </c>
      <c r="G48" s="14">
        <v>0</v>
      </c>
      <c r="H48" s="14">
        <v>1</v>
      </c>
      <c r="I48" s="45">
        <v>0</v>
      </c>
    </row>
    <row r="49" spans="3:9" ht="12.75">
      <c r="C49" s="31" t="s">
        <v>26</v>
      </c>
      <c r="D49" s="14">
        <v>2</v>
      </c>
      <c r="E49" s="14">
        <v>25</v>
      </c>
      <c r="F49" s="14">
        <v>6</v>
      </c>
      <c r="G49" s="14">
        <v>75</v>
      </c>
      <c r="H49" s="14">
        <v>8</v>
      </c>
      <c r="I49" s="45">
        <v>0.02</v>
      </c>
    </row>
    <row r="50" spans="3:9" ht="12.75">
      <c r="C50" s="31" t="s">
        <v>12</v>
      </c>
      <c r="D50" s="14">
        <v>5</v>
      </c>
      <c r="E50" s="14">
        <v>35.71</v>
      </c>
      <c r="F50" s="14">
        <v>9</v>
      </c>
      <c r="G50" s="14">
        <v>64.29</v>
      </c>
      <c r="H50" s="14">
        <v>14</v>
      </c>
      <c r="I50" s="45">
        <v>0.04</v>
      </c>
    </row>
    <row r="51" spans="3:9" ht="12.75">
      <c r="C51" s="31" t="s">
        <v>394</v>
      </c>
      <c r="D51" s="14">
        <v>69</v>
      </c>
      <c r="E51" s="14">
        <v>53.49</v>
      </c>
      <c r="F51" s="14">
        <v>60</v>
      </c>
      <c r="G51" s="14">
        <v>46.51</v>
      </c>
      <c r="H51" s="14">
        <v>129</v>
      </c>
      <c r="I51" s="45">
        <v>0.36</v>
      </c>
    </row>
    <row r="52" spans="3:9" ht="12.75">
      <c r="C52" s="35" t="s">
        <v>124</v>
      </c>
      <c r="D52" s="36">
        <f>SUM(D14:D51)</f>
        <v>15669</v>
      </c>
      <c r="E52" s="158">
        <f>D52*100/H52</f>
        <v>50.019153418885274</v>
      </c>
      <c r="F52" s="36">
        <f>SUM(F14:F51)</f>
        <v>15657</v>
      </c>
      <c r="G52" s="158">
        <f>F52*100/H52</f>
        <v>49.980846581114726</v>
      </c>
      <c r="H52" s="36">
        <f>SUM(H14:H51)</f>
        <v>31326</v>
      </c>
      <c r="I52" s="145">
        <f>H52*100/H$107</f>
        <v>88.20001689331869</v>
      </c>
    </row>
    <row r="53" spans="3:9" ht="12.75">
      <c r="C53" s="31"/>
      <c r="D53" s="32"/>
      <c r="E53" s="156"/>
      <c r="F53" s="32"/>
      <c r="G53" s="156"/>
      <c r="H53" s="32"/>
      <c r="I53" s="157"/>
    </row>
    <row r="54" spans="3:11" ht="12.75">
      <c r="C54" s="31" t="s">
        <v>395</v>
      </c>
      <c r="D54" s="14">
        <v>12</v>
      </c>
      <c r="E54" s="14">
        <v>66.67</v>
      </c>
      <c r="F54" s="14">
        <v>6</v>
      </c>
      <c r="G54" s="14">
        <v>33.33</v>
      </c>
      <c r="H54" s="14">
        <v>18</v>
      </c>
      <c r="I54" s="45">
        <v>0.05</v>
      </c>
      <c r="K54" s="2"/>
    </row>
    <row r="55" spans="3:11" ht="12.75">
      <c r="C55" s="31" t="s">
        <v>437</v>
      </c>
      <c r="D55" s="14">
        <v>1</v>
      </c>
      <c r="E55" s="14">
        <v>50</v>
      </c>
      <c r="F55" s="14">
        <v>1</v>
      </c>
      <c r="G55" s="14">
        <v>50</v>
      </c>
      <c r="H55" s="14">
        <v>2</v>
      </c>
      <c r="I55" s="45">
        <v>0.01</v>
      </c>
      <c r="K55" s="2"/>
    </row>
    <row r="56" spans="3:11" ht="12.75">
      <c r="C56" s="31" t="s">
        <v>72</v>
      </c>
      <c r="D56" s="14">
        <v>0</v>
      </c>
      <c r="E56" s="14">
        <v>0</v>
      </c>
      <c r="F56" s="14">
        <v>2</v>
      </c>
      <c r="G56" s="14">
        <v>100</v>
      </c>
      <c r="H56" s="14">
        <v>2</v>
      </c>
      <c r="I56" s="45">
        <v>0.01</v>
      </c>
      <c r="K56" s="2"/>
    </row>
    <row r="57" spans="3:11" ht="12.75">
      <c r="C57" s="31" t="s">
        <v>438</v>
      </c>
      <c r="D57" s="14">
        <v>1</v>
      </c>
      <c r="E57" s="14">
        <v>100</v>
      </c>
      <c r="F57" s="14">
        <v>0</v>
      </c>
      <c r="G57" s="14">
        <v>0</v>
      </c>
      <c r="H57" s="14">
        <v>1</v>
      </c>
      <c r="I57" s="45">
        <v>0</v>
      </c>
      <c r="K57" s="2"/>
    </row>
    <row r="58" spans="3:11" ht="12.75">
      <c r="C58" s="31" t="s">
        <v>422</v>
      </c>
      <c r="D58" s="14">
        <v>1</v>
      </c>
      <c r="E58" s="14">
        <v>100</v>
      </c>
      <c r="F58" s="14">
        <v>0</v>
      </c>
      <c r="G58" s="14">
        <v>0</v>
      </c>
      <c r="H58" s="14">
        <v>1</v>
      </c>
      <c r="I58" s="45">
        <v>0</v>
      </c>
      <c r="K58" s="2"/>
    </row>
    <row r="59" spans="3:11" ht="12.75">
      <c r="C59" s="31" t="s">
        <v>390</v>
      </c>
      <c r="D59" s="14">
        <v>1</v>
      </c>
      <c r="E59" s="14">
        <v>14.29</v>
      </c>
      <c r="F59" s="14">
        <v>6</v>
      </c>
      <c r="G59" s="14">
        <v>85.71</v>
      </c>
      <c r="H59" s="14">
        <v>7</v>
      </c>
      <c r="I59" s="45">
        <v>0.02</v>
      </c>
      <c r="K59" s="2"/>
    </row>
    <row r="60" spans="3:11" ht="12.75">
      <c r="C60" s="31" t="s">
        <v>58</v>
      </c>
      <c r="D60" s="14">
        <v>7</v>
      </c>
      <c r="E60" s="14">
        <v>46.67</v>
      </c>
      <c r="F60" s="14">
        <v>8</v>
      </c>
      <c r="G60" s="14">
        <v>53.33</v>
      </c>
      <c r="H60" s="14">
        <v>15</v>
      </c>
      <c r="I60" s="45">
        <v>0.04</v>
      </c>
      <c r="K60" s="2"/>
    </row>
    <row r="61" spans="3:11" ht="12.75">
      <c r="C61" s="31" t="s">
        <v>59</v>
      </c>
      <c r="D61" s="14">
        <v>0</v>
      </c>
      <c r="E61" s="14">
        <v>0</v>
      </c>
      <c r="F61" s="14">
        <v>1</v>
      </c>
      <c r="G61" s="14">
        <v>100</v>
      </c>
      <c r="H61" s="14">
        <v>1</v>
      </c>
      <c r="I61" s="45">
        <v>0</v>
      </c>
      <c r="K61" s="2"/>
    </row>
    <row r="62" spans="3:11" ht="12.75">
      <c r="C62" s="31" t="s">
        <v>423</v>
      </c>
      <c r="D62" s="14">
        <v>6</v>
      </c>
      <c r="E62" s="14">
        <v>50</v>
      </c>
      <c r="F62" s="14">
        <v>6</v>
      </c>
      <c r="G62" s="14">
        <v>50</v>
      </c>
      <c r="H62" s="14">
        <v>12</v>
      </c>
      <c r="I62" s="45">
        <v>0.03</v>
      </c>
      <c r="K62" s="2"/>
    </row>
    <row r="63" spans="3:11" ht="12.75">
      <c r="C63" s="31" t="s">
        <v>6</v>
      </c>
      <c r="D63" s="14">
        <v>1509</v>
      </c>
      <c r="E63" s="14">
        <v>61.92</v>
      </c>
      <c r="F63" s="14">
        <v>928</v>
      </c>
      <c r="G63" s="14">
        <v>38.08</v>
      </c>
      <c r="H63" s="14">
        <v>2437</v>
      </c>
      <c r="I63" s="45">
        <v>6.86</v>
      </c>
      <c r="K63" s="2"/>
    </row>
    <row r="64" spans="3:11" ht="12.75">
      <c r="C64" s="31" t="s">
        <v>391</v>
      </c>
      <c r="D64" s="14">
        <v>0</v>
      </c>
      <c r="E64" s="14">
        <v>0</v>
      </c>
      <c r="F64" s="14">
        <v>1</v>
      </c>
      <c r="G64" s="14">
        <v>100</v>
      </c>
      <c r="H64" s="14">
        <v>1</v>
      </c>
      <c r="I64" s="45">
        <v>0</v>
      </c>
      <c r="K64" s="2"/>
    </row>
    <row r="65" spans="3:11" ht="12.75">
      <c r="C65" s="31" t="s">
        <v>60</v>
      </c>
      <c r="D65" s="14">
        <v>2</v>
      </c>
      <c r="E65" s="14">
        <v>100</v>
      </c>
      <c r="F65" s="14">
        <v>0</v>
      </c>
      <c r="G65" s="14">
        <v>0</v>
      </c>
      <c r="H65" s="14">
        <v>2</v>
      </c>
      <c r="I65" s="45">
        <v>0.01</v>
      </c>
      <c r="K65" s="2"/>
    </row>
    <row r="66" spans="3:11" ht="12.75">
      <c r="C66" s="31" t="s">
        <v>11</v>
      </c>
      <c r="D66" s="14">
        <v>11</v>
      </c>
      <c r="E66" s="14">
        <v>68.75</v>
      </c>
      <c r="F66" s="14">
        <v>5</v>
      </c>
      <c r="G66" s="14">
        <v>31.25</v>
      </c>
      <c r="H66" s="14">
        <v>16</v>
      </c>
      <c r="I66" s="45">
        <v>0.05</v>
      </c>
      <c r="K66" s="2"/>
    </row>
    <row r="67" spans="3:11" ht="12.75">
      <c r="C67" s="31" t="s">
        <v>399</v>
      </c>
      <c r="D67" s="14">
        <v>3</v>
      </c>
      <c r="E67" s="14">
        <v>100</v>
      </c>
      <c r="F67" s="14">
        <v>0</v>
      </c>
      <c r="G67" s="14">
        <v>0</v>
      </c>
      <c r="H67" s="14">
        <v>3</v>
      </c>
      <c r="I67" s="45">
        <v>0.01</v>
      </c>
      <c r="K67" s="2"/>
    </row>
    <row r="68" spans="3:11" ht="12.75">
      <c r="C68" s="35" t="s">
        <v>130</v>
      </c>
      <c r="D68" s="36">
        <f>SUM(D54:D67)</f>
        <v>1554</v>
      </c>
      <c r="E68" s="158">
        <f>D68*100/H68</f>
        <v>61.71564733915806</v>
      </c>
      <c r="F68" s="36">
        <f>SUM(F54:F67)</f>
        <v>964</v>
      </c>
      <c r="G68" s="158">
        <f>F68*100/H68</f>
        <v>38.28435266084194</v>
      </c>
      <c r="H68" s="36">
        <f>SUM(D68+F68)</f>
        <v>2518</v>
      </c>
      <c r="I68" s="145">
        <f>H68*100/H$107</f>
        <v>7.089562744601177</v>
      </c>
      <c r="K68" s="2"/>
    </row>
    <row r="69" spans="3:11" ht="12.75">
      <c r="C69" s="31"/>
      <c r="D69" s="32"/>
      <c r="E69" s="156"/>
      <c r="F69" s="32"/>
      <c r="G69" s="156"/>
      <c r="H69" s="32"/>
      <c r="I69" s="157"/>
      <c r="K69" s="2"/>
    </row>
    <row r="70" spans="3:11" ht="12.75">
      <c r="C70" s="31" t="s">
        <v>440</v>
      </c>
      <c r="D70" s="14">
        <v>0</v>
      </c>
      <c r="E70" s="14">
        <v>0</v>
      </c>
      <c r="F70" s="14">
        <v>1</v>
      </c>
      <c r="G70" s="14">
        <v>100</v>
      </c>
      <c r="H70" s="14">
        <v>1</v>
      </c>
      <c r="I70" s="45">
        <v>0</v>
      </c>
      <c r="K70" s="2"/>
    </row>
    <row r="71" spans="3:11" ht="12.75">
      <c r="C71" s="31" t="s">
        <v>432</v>
      </c>
      <c r="D71" s="14">
        <v>1</v>
      </c>
      <c r="E71" s="14">
        <v>100</v>
      </c>
      <c r="F71" s="14">
        <v>0</v>
      </c>
      <c r="G71" s="14">
        <v>0</v>
      </c>
      <c r="H71" s="14">
        <v>1</v>
      </c>
      <c r="I71" s="45">
        <v>0</v>
      </c>
      <c r="K71" s="2"/>
    </row>
    <row r="72" spans="3:11" ht="12.75">
      <c r="C72" s="31" t="s">
        <v>14</v>
      </c>
      <c r="D72" s="14">
        <v>8</v>
      </c>
      <c r="E72" s="14">
        <v>24.24</v>
      </c>
      <c r="F72" s="14">
        <v>25</v>
      </c>
      <c r="G72" s="14">
        <v>75.76</v>
      </c>
      <c r="H72" s="14">
        <v>33</v>
      </c>
      <c r="I72" s="45">
        <v>0.09</v>
      </c>
      <c r="K72" s="2"/>
    </row>
    <row r="73" spans="3:11" ht="12.75">
      <c r="C73" s="31" t="s">
        <v>30</v>
      </c>
      <c r="D73" s="14">
        <v>2</v>
      </c>
      <c r="E73" s="14">
        <v>100</v>
      </c>
      <c r="F73" s="14">
        <v>0</v>
      </c>
      <c r="G73" s="14">
        <v>0</v>
      </c>
      <c r="H73" s="14">
        <v>2</v>
      </c>
      <c r="I73" s="45">
        <v>0.01</v>
      </c>
      <c r="K73" s="2"/>
    </row>
    <row r="74" spans="3:11" ht="12.75">
      <c r="C74" s="31" t="s">
        <v>23</v>
      </c>
      <c r="D74" s="14">
        <v>11</v>
      </c>
      <c r="E74" s="14">
        <v>64.71</v>
      </c>
      <c r="F74" s="14">
        <v>6</v>
      </c>
      <c r="G74" s="14">
        <v>35.29</v>
      </c>
      <c r="H74" s="14">
        <v>17</v>
      </c>
      <c r="I74" s="45">
        <v>0.05</v>
      </c>
      <c r="K74" s="2"/>
    </row>
    <row r="75" spans="3:11" ht="12.75">
      <c r="C75" s="31" t="s">
        <v>439</v>
      </c>
      <c r="D75" s="14">
        <v>1</v>
      </c>
      <c r="E75" s="14">
        <v>50</v>
      </c>
      <c r="F75" s="14">
        <v>1</v>
      </c>
      <c r="G75" s="14">
        <v>50</v>
      </c>
      <c r="H75" s="14">
        <v>2</v>
      </c>
      <c r="I75" s="45">
        <v>0.01</v>
      </c>
      <c r="K75" s="2"/>
    </row>
    <row r="76" spans="3:11" ht="12.75">
      <c r="C76" s="31" t="s">
        <v>15</v>
      </c>
      <c r="D76" s="14">
        <v>1</v>
      </c>
      <c r="E76" s="14">
        <v>16.67</v>
      </c>
      <c r="F76" s="14">
        <v>5</v>
      </c>
      <c r="G76" s="14">
        <v>83.33</v>
      </c>
      <c r="H76" s="14">
        <v>6</v>
      </c>
      <c r="I76" s="45">
        <v>0.02</v>
      </c>
      <c r="K76" s="2"/>
    </row>
    <row r="77" spans="3:11" ht="12.75">
      <c r="C77" s="31" t="s">
        <v>45</v>
      </c>
      <c r="D77" s="14">
        <v>2</v>
      </c>
      <c r="E77" s="14">
        <v>33.33</v>
      </c>
      <c r="F77" s="14">
        <v>4</v>
      </c>
      <c r="G77" s="14">
        <v>66.67</v>
      </c>
      <c r="H77" s="14">
        <v>6</v>
      </c>
      <c r="I77" s="45">
        <v>0.02</v>
      </c>
      <c r="K77" s="2"/>
    </row>
    <row r="78" spans="3:11" ht="12.75">
      <c r="C78" s="31" t="s">
        <v>5</v>
      </c>
      <c r="D78" s="14">
        <v>9</v>
      </c>
      <c r="E78" s="14">
        <v>37.5</v>
      </c>
      <c r="F78" s="14">
        <v>15</v>
      </c>
      <c r="G78" s="14">
        <v>62.5</v>
      </c>
      <c r="H78" s="14">
        <v>24</v>
      </c>
      <c r="I78" s="45">
        <v>0.07</v>
      </c>
      <c r="K78" s="2"/>
    </row>
    <row r="79" spans="3:11" ht="12.75">
      <c r="C79" s="31" t="s">
        <v>433</v>
      </c>
      <c r="D79" s="14">
        <v>1</v>
      </c>
      <c r="E79" s="14">
        <v>100</v>
      </c>
      <c r="F79" s="14">
        <v>0</v>
      </c>
      <c r="G79" s="14">
        <v>0</v>
      </c>
      <c r="H79" s="14">
        <v>1</v>
      </c>
      <c r="I79" s="45">
        <v>0</v>
      </c>
      <c r="K79" s="2"/>
    </row>
    <row r="80" spans="3:11" ht="12.75">
      <c r="C80" s="31" t="s">
        <v>9</v>
      </c>
      <c r="D80" s="14">
        <v>27</v>
      </c>
      <c r="E80" s="14">
        <v>38.03</v>
      </c>
      <c r="F80" s="14">
        <v>44</v>
      </c>
      <c r="G80" s="14">
        <v>61.97</v>
      </c>
      <c r="H80" s="14">
        <v>71</v>
      </c>
      <c r="I80" s="45">
        <v>0.2</v>
      </c>
      <c r="K80" s="2"/>
    </row>
    <row r="81" spans="3:11" ht="12.75">
      <c r="C81" s="40" t="s">
        <v>133</v>
      </c>
      <c r="D81" s="36">
        <f>SUM(D71:D80)</f>
        <v>63</v>
      </c>
      <c r="E81" s="158">
        <f>D81*100/H81</f>
        <v>38.65030674846626</v>
      </c>
      <c r="F81" s="36">
        <f>SUM(F71:F80)</f>
        <v>100</v>
      </c>
      <c r="G81" s="158">
        <f>F81*100/H81</f>
        <v>61.34969325153374</v>
      </c>
      <c r="H81" s="36">
        <f>SUM(D81+F81)</f>
        <v>163</v>
      </c>
      <c r="I81" s="145">
        <f>H81*100/H$107</f>
        <v>0.4589351578117521</v>
      </c>
      <c r="K81" s="2"/>
    </row>
    <row r="82" spans="3:11" ht="12.75">
      <c r="C82" s="31"/>
      <c r="D82" s="32"/>
      <c r="E82" s="156"/>
      <c r="F82" s="32"/>
      <c r="G82" s="156"/>
      <c r="H82" s="32"/>
      <c r="I82" s="157"/>
      <c r="K82" s="2"/>
    </row>
    <row r="83" spans="3:11" ht="12.75">
      <c r="C83" s="31" t="s">
        <v>13</v>
      </c>
      <c r="D83" s="14">
        <v>146</v>
      </c>
      <c r="E83" s="14">
        <v>48.83</v>
      </c>
      <c r="F83" s="14">
        <v>153</v>
      </c>
      <c r="G83" s="14">
        <v>51.17</v>
      </c>
      <c r="H83" s="14">
        <v>299</v>
      </c>
      <c r="I83" s="45">
        <v>0.84</v>
      </c>
      <c r="K83" s="2"/>
    </row>
    <row r="84" spans="3:11" ht="12.75">
      <c r="C84" s="31" t="s">
        <v>61</v>
      </c>
      <c r="D84" s="14">
        <v>18</v>
      </c>
      <c r="E84" s="14">
        <v>32.14</v>
      </c>
      <c r="F84" s="14">
        <v>38</v>
      </c>
      <c r="G84" s="14">
        <v>67.86</v>
      </c>
      <c r="H84" s="14">
        <v>56</v>
      </c>
      <c r="I84" s="45">
        <v>0.16</v>
      </c>
      <c r="K84" s="2"/>
    </row>
    <row r="85" spans="3:11" ht="12.75">
      <c r="C85" s="31" t="s">
        <v>3</v>
      </c>
      <c r="D85" s="14">
        <v>32</v>
      </c>
      <c r="E85" s="14">
        <v>40</v>
      </c>
      <c r="F85" s="14">
        <v>48</v>
      </c>
      <c r="G85" s="14">
        <v>60</v>
      </c>
      <c r="H85" s="14">
        <v>80</v>
      </c>
      <c r="I85" s="45">
        <v>0.23</v>
      </c>
      <c r="K85" s="2"/>
    </row>
    <row r="86" spans="3:11" ht="12.75">
      <c r="C86" s="31" t="s">
        <v>42</v>
      </c>
      <c r="D86" s="14">
        <v>147</v>
      </c>
      <c r="E86" s="14">
        <v>42.49</v>
      </c>
      <c r="F86" s="14">
        <v>199</v>
      </c>
      <c r="G86" s="14">
        <v>57.51</v>
      </c>
      <c r="H86" s="14">
        <v>346</v>
      </c>
      <c r="I86" s="45">
        <v>0.97</v>
      </c>
      <c r="K86" s="2"/>
    </row>
    <row r="87" spans="3:11" ht="12.75">
      <c r="C87" s="31" t="s">
        <v>43</v>
      </c>
      <c r="D87" s="14">
        <v>110</v>
      </c>
      <c r="E87" s="14">
        <v>44.53</v>
      </c>
      <c r="F87" s="14">
        <v>137</v>
      </c>
      <c r="G87" s="14">
        <v>55.47</v>
      </c>
      <c r="H87" s="14">
        <v>247</v>
      </c>
      <c r="I87" s="45">
        <v>0.7</v>
      </c>
      <c r="K87" s="2"/>
    </row>
    <row r="88" spans="3:11" ht="12.75">
      <c r="C88" s="31" t="s">
        <v>46</v>
      </c>
      <c r="D88" s="14">
        <v>14</v>
      </c>
      <c r="E88" s="14">
        <v>35</v>
      </c>
      <c r="F88" s="14">
        <v>26</v>
      </c>
      <c r="G88" s="14">
        <v>65</v>
      </c>
      <c r="H88" s="14">
        <v>40</v>
      </c>
      <c r="I88" s="45">
        <v>0.11</v>
      </c>
      <c r="K88" s="2"/>
    </row>
    <row r="89" spans="3:11" ht="12.75">
      <c r="C89" s="31" t="s">
        <v>19</v>
      </c>
      <c r="D89" s="14">
        <v>23</v>
      </c>
      <c r="E89" s="14">
        <v>46</v>
      </c>
      <c r="F89" s="14">
        <v>27</v>
      </c>
      <c r="G89" s="14">
        <v>54</v>
      </c>
      <c r="H89" s="14">
        <v>50</v>
      </c>
      <c r="I89" s="45">
        <v>0.14</v>
      </c>
      <c r="K89" s="2"/>
    </row>
    <row r="90" spans="3:11" ht="12.75">
      <c r="C90" s="31" t="s">
        <v>48</v>
      </c>
      <c r="D90" s="14">
        <v>47</v>
      </c>
      <c r="E90" s="14">
        <v>51.09</v>
      </c>
      <c r="F90" s="14">
        <v>45</v>
      </c>
      <c r="G90" s="14">
        <v>48.91</v>
      </c>
      <c r="H90" s="14">
        <v>92</v>
      </c>
      <c r="I90" s="45">
        <v>0.26</v>
      </c>
      <c r="K90" s="2"/>
    </row>
    <row r="91" spans="3:11" ht="12.75">
      <c r="C91" s="31" t="s">
        <v>49</v>
      </c>
      <c r="D91" s="14">
        <v>15</v>
      </c>
      <c r="E91" s="14">
        <v>51.72</v>
      </c>
      <c r="F91" s="14">
        <v>14</v>
      </c>
      <c r="G91" s="14">
        <v>48.28</v>
      </c>
      <c r="H91" s="14">
        <v>29</v>
      </c>
      <c r="I91" s="45">
        <v>0.08</v>
      </c>
      <c r="K91" s="2"/>
    </row>
    <row r="92" spans="3:11" ht="12.75">
      <c r="C92" s="31" t="s">
        <v>22</v>
      </c>
      <c r="D92" s="14">
        <v>38</v>
      </c>
      <c r="E92" s="14">
        <v>44.71</v>
      </c>
      <c r="F92" s="14">
        <v>47</v>
      </c>
      <c r="G92" s="14">
        <v>55.29</v>
      </c>
      <c r="H92" s="14">
        <v>85</v>
      </c>
      <c r="I92" s="45">
        <v>0.24</v>
      </c>
      <c r="K92" s="2"/>
    </row>
    <row r="93" spans="3:9" ht="12.75">
      <c r="C93" s="40" t="s">
        <v>139</v>
      </c>
      <c r="D93" s="36">
        <f>SUM(D83:D92)</f>
        <v>590</v>
      </c>
      <c r="E93" s="158">
        <f>D93*100/H93</f>
        <v>44.561933534743204</v>
      </c>
      <c r="F93" s="36">
        <f>SUM(F83:F92)</f>
        <v>734</v>
      </c>
      <c r="G93" s="158">
        <f>F93*100/H93</f>
        <v>55.438066465256796</v>
      </c>
      <c r="H93" s="36">
        <f>SUM(D93+F93)</f>
        <v>1324</v>
      </c>
      <c r="I93" s="145">
        <f>H93*100/H$107</f>
        <v>3.7277923248022073</v>
      </c>
    </row>
    <row r="94" spans="3:11" ht="12.75">
      <c r="C94" s="31"/>
      <c r="D94" s="32"/>
      <c r="E94" s="156"/>
      <c r="F94" s="32"/>
      <c r="G94" s="156"/>
      <c r="H94" s="32"/>
      <c r="I94" s="157"/>
      <c r="K94" s="2"/>
    </row>
    <row r="95" spans="3:9" ht="12.75">
      <c r="C95" s="31" t="s">
        <v>52</v>
      </c>
      <c r="D95" s="14">
        <v>0</v>
      </c>
      <c r="E95" s="14">
        <v>0</v>
      </c>
      <c r="F95" s="14">
        <v>1</v>
      </c>
      <c r="G95" s="14">
        <v>100</v>
      </c>
      <c r="H95" s="14">
        <v>1</v>
      </c>
      <c r="I95" s="45">
        <v>0</v>
      </c>
    </row>
    <row r="96" spans="3:11" ht="12.75">
      <c r="C96" s="31" t="s">
        <v>441</v>
      </c>
      <c r="D96" s="14">
        <v>1</v>
      </c>
      <c r="E96" s="14">
        <v>100</v>
      </c>
      <c r="F96" s="14">
        <v>0</v>
      </c>
      <c r="G96" s="14">
        <v>0</v>
      </c>
      <c r="H96" s="14">
        <v>1</v>
      </c>
      <c r="I96" s="45">
        <v>0</v>
      </c>
      <c r="K96" s="2"/>
    </row>
    <row r="97" spans="3:11" ht="12.75">
      <c r="C97" s="31" t="s">
        <v>44</v>
      </c>
      <c r="D97" s="14">
        <v>0</v>
      </c>
      <c r="E97" s="14">
        <v>0</v>
      </c>
      <c r="F97" s="14">
        <v>3</v>
      </c>
      <c r="G97" s="14">
        <v>100</v>
      </c>
      <c r="H97" s="14">
        <v>3</v>
      </c>
      <c r="I97" s="45">
        <v>0.01</v>
      </c>
      <c r="K97" s="2"/>
    </row>
    <row r="98" spans="3:11" ht="12.75">
      <c r="C98" s="31" t="s">
        <v>442</v>
      </c>
      <c r="D98" s="14">
        <v>1</v>
      </c>
      <c r="E98" s="14">
        <v>100</v>
      </c>
      <c r="F98" s="14">
        <v>0</v>
      </c>
      <c r="G98" s="14">
        <v>0</v>
      </c>
      <c r="H98" s="14">
        <v>1</v>
      </c>
      <c r="I98" s="45">
        <v>0</v>
      </c>
      <c r="K98" s="2"/>
    </row>
    <row r="99" spans="3:11" ht="12.75">
      <c r="C99" s="31" t="s">
        <v>24</v>
      </c>
      <c r="D99" s="14">
        <v>4</v>
      </c>
      <c r="E99" s="14">
        <v>66.67</v>
      </c>
      <c r="F99" s="14">
        <v>2</v>
      </c>
      <c r="G99" s="14">
        <v>33.33</v>
      </c>
      <c r="H99" s="14">
        <v>6</v>
      </c>
      <c r="I99" s="45">
        <v>0.02</v>
      </c>
      <c r="K99" s="2"/>
    </row>
    <row r="100" spans="3:11" ht="12.75">
      <c r="C100" s="31" t="s">
        <v>73</v>
      </c>
      <c r="D100" s="14">
        <v>3</v>
      </c>
      <c r="E100" s="14">
        <v>100</v>
      </c>
      <c r="F100" s="14">
        <v>0</v>
      </c>
      <c r="G100" s="14">
        <v>0</v>
      </c>
      <c r="H100" s="14">
        <v>3</v>
      </c>
      <c r="I100" s="45">
        <v>0.01</v>
      </c>
      <c r="K100" s="2"/>
    </row>
    <row r="101" spans="3:11" ht="12.75">
      <c r="C101" s="31" t="s">
        <v>54</v>
      </c>
      <c r="D101" s="14">
        <v>1</v>
      </c>
      <c r="E101" s="14">
        <v>100</v>
      </c>
      <c r="F101" s="14">
        <v>0</v>
      </c>
      <c r="G101" s="14">
        <v>0</v>
      </c>
      <c r="H101" s="14">
        <v>1</v>
      </c>
      <c r="I101" s="45">
        <v>0</v>
      </c>
      <c r="K101" s="2"/>
    </row>
    <row r="102" spans="3:11" ht="12.75">
      <c r="C102" s="31" t="s">
        <v>38</v>
      </c>
      <c r="D102" s="14">
        <v>60</v>
      </c>
      <c r="E102" s="14">
        <v>88.24</v>
      </c>
      <c r="F102" s="14">
        <v>8</v>
      </c>
      <c r="G102" s="14">
        <v>11.76</v>
      </c>
      <c r="H102" s="14">
        <v>68</v>
      </c>
      <c r="I102" s="45">
        <v>0.19</v>
      </c>
      <c r="K102" s="2"/>
    </row>
    <row r="103" spans="3:11" ht="12.75">
      <c r="C103" s="31" t="s">
        <v>27</v>
      </c>
      <c r="D103" s="14">
        <v>2</v>
      </c>
      <c r="E103" s="14">
        <v>40</v>
      </c>
      <c r="F103" s="14">
        <v>3</v>
      </c>
      <c r="G103" s="14">
        <v>60</v>
      </c>
      <c r="H103" s="14">
        <v>5</v>
      </c>
      <c r="I103" s="45">
        <v>0.01</v>
      </c>
      <c r="K103" s="2"/>
    </row>
    <row r="104" spans="3:11" ht="12.75">
      <c r="C104" s="31" t="s">
        <v>21</v>
      </c>
      <c r="D104" s="14">
        <v>55</v>
      </c>
      <c r="E104" s="14">
        <v>57.29</v>
      </c>
      <c r="F104" s="14">
        <v>41</v>
      </c>
      <c r="G104" s="14">
        <v>42.71</v>
      </c>
      <c r="H104" s="14">
        <v>96</v>
      </c>
      <c r="I104" s="45">
        <v>0.27</v>
      </c>
      <c r="K104" s="2"/>
    </row>
    <row r="105" spans="3:11" ht="12.75">
      <c r="C105" s="40" t="s">
        <v>142</v>
      </c>
      <c r="D105" s="36">
        <f>SUM(D95:D104)</f>
        <v>127</v>
      </c>
      <c r="E105" s="158">
        <f>D105*100/H105</f>
        <v>68.64864864864865</v>
      </c>
      <c r="F105" s="36">
        <f>SUM(F95:F104)</f>
        <v>58</v>
      </c>
      <c r="G105" s="158">
        <f>F105*100/H105</f>
        <v>31.35135135135135</v>
      </c>
      <c r="H105" s="36">
        <f>SUM(D105+F105)</f>
        <v>185</v>
      </c>
      <c r="I105" s="145">
        <f>H105*100/H$107</f>
        <v>0.5208773263507616</v>
      </c>
      <c r="K105" s="2"/>
    </row>
    <row r="106" spans="3:11" ht="12.75">
      <c r="C106" s="40"/>
      <c r="D106" s="115"/>
      <c r="E106" s="158"/>
      <c r="F106" s="115"/>
      <c r="G106" s="158"/>
      <c r="H106" s="36"/>
      <c r="I106" s="116"/>
      <c r="K106" s="2"/>
    </row>
    <row r="107" spans="3:11" ht="12.75">
      <c r="C107" s="40" t="s">
        <v>92</v>
      </c>
      <c r="D107" s="36">
        <f>SUM(D14:D104)-D52-D68-D81-D93</f>
        <v>18003</v>
      </c>
      <c r="E107" s="158">
        <f>D107*100/H107</f>
        <v>50.68840273671763</v>
      </c>
      <c r="F107" s="36">
        <f>SUM(F14:F104)-F52-F68-F81-F93</f>
        <v>17514</v>
      </c>
      <c r="G107" s="158">
        <f>F107*100/H107</f>
        <v>49.31159726328237</v>
      </c>
      <c r="H107" s="36">
        <f>SUM(H14:H104)-H52-H68-H81-H93</f>
        <v>35517</v>
      </c>
      <c r="I107" s="159">
        <v>1</v>
      </c>
      <c r="K107" s="2"/>
    </row>
    <row r="108" spans="3:11" ht="12.75">
      <c r="C108" s="31"/>
      <c r="D108" s="32"/>
      <c r="E108" s="76"/>
      <c r="F108" s="32"/>
      <c r="G108" s="76"/>
      <c r="H108" s="32"/>
      <c r="I108" s="89"/>
      <c r="K108" s="2"/>
    </row>
    <row r="109" spans="3:11" ht="13.5" thickBot="1">
      <c r="C109" s="46"/>
      <c r="D109" s="90"/>
      <c r="E109" s="91"/>
      <c r="F109" s="90"/>
      <c r="G109" s="91"/>
      <c r="H109" s="90"/>
      <c r="I109" s="92"/>
      <c r="K109" s="2"/>
    </row>
    <row r="110" ht="12.75">
      <c r="K110" s="2"/>
    </row>
    <row r="111" ht="12.75">
      <c r="K111" s="2"/>
    </row>
    <row r="113" ht="12.75">
      <c r="K113" s="2"/>
    </row>
    <row r="115" ht="12.75">
      <c r="K115" s="2"/>
    </row>
    <row r="116" ht="12.75">
      <c r="K116" s="2"/>
    </row>
    <row r="117" ht="12.75">
      <c r="K117" s="2"/>
    </row>
    <row r="118" ht="12.75">
      <c r="K118" s="2"/>
    </row>
    <row r="119" ht="12.75">
      <c r="K119" s="2"/>
    </row>
    <row r="120" ht="12.75">
      <c r="K120" s="2"/>
    </row>
    <row r="121" ht="12.75">
      <c r="K121" s="2"/>
    </row>
    <row r="122" ht="12.75">
      <c r="K122" s="2"/>
    </row>
    <row r="123" ht="12.75">
      <c r="K123" s="2"/>
    </row>
    <row r="124" ht="12.75">
      <c r="K124" s="2"/>
    </row>
    <row r="125" ht="12.75">
      <c r="K125" s="2"/>
    </row>
    <row r="128" ht="12.75">
      <c r="K128" s="2"/>
    </row>
    <row r="130" ht="12.75">
      <c r="K130" s="2"/>
    </row>
    <row r="131" ht="12.75">
      <c r="K131" s="2"/>
    </row>
    <row r="132" ht="12.75">
      <c r="K132" s="2"/>
    </row>
    <row r="133" ht="12.75">
      <c r="K133" s="2"/>
    </row>
    <row r="134" ht="12.75">
      <c r="K134" s="2"/>
    </row>
    <row r="135" ht="12.75">
      <c r="K135" s="2"/>
    </row>
    <row r="136" ht="12.75">
      <c r="K136" s="2"/>
    </row>
    <row r="137" ht="12.75">
      <c r="K137" s="2"/>
    </row>
    <row r="138" ht="12.75">
      <c r="K138" s="2"/>
    </row>
    <row r="139" ht="12.75">
      <c r="K139" s="2"/>
    </row>
    <row r="141" ht="12.75">
      <c r="K141" s="2"/>
    </row>
    <row r="143" ht="12.75">
      <c r="K143" s="2"/>
    </row>
    <row r="144" ht="12.75">
      <c r="K144" s="2"/>
    </row>
    <row r="145" ht="12.75">
      <c r="K145" s="2"/>
    </row>
    <row r="146" ht="12.75">
      <c r="K146" s="2"/>
    </row>
    <row r="147" ht="12.75">
      <c r="K147" s="2"/>
    </row>
    <row r="148" ht="12.75">
      <c r="K148" s="2"/>
    </row>
    <row r="149" ht="12.75">
      <c r="K149" s="2"/>
    </row>
    <row r="150" ht="12.75">
      <c r="K150" s="2"/>
    </row>
    <row r="151" ht="12.75">
      <c r="K151" s="2"/>
    </row>
    <row r="152" ht="12.75">
      <c r="K152" s="2"/>
    </row>
    <row r="153" ht="12.75">
      <c r="K153" s="2"/>
    </row>
    <row r="154" ht="12.75">
      <c r="K154" s="2"/>
    </row>
    <row r="155" ht="12.75">
      <c r="K155" s="2"/>
    </row>
    <row r="156" ht="12.75">
      <c r="K156" s="2"/>
    </row>
    <row r="157" ht="12.75">
      <c r="K157" s="2"/>
    </row>
    <row r="159" ht="12.75">
      <c r="K159" s="2"/>
    </row>
  </sheetData>
  <printOptions/>
  <pageMargins left="0.75" right="0.75" top="1" bottom="1" header="0" footer="0"/>
  <pageSetup fitToHeight="2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09"/>
  <sheetViews>
    <sheetView workbookViewId="0" topLeftCell="A19">
      <selection activeCell="C28" sqref="C28"/>
    </sheetView>
  </sheetViews>
  <sheetFormatPr defaultColWidth="11.421875" defaultRowHeight="12.75"/>
  <cols>
    <col min="1" max="1" width="2.00390625" style="0" customWidth="1"/>
    <col min="2" max="2" width="1.421875" style="0" customWidth="1"/>
    <col min="3" max="3" width="35.421875" style="0" customWidth="1"/>
    <col min="4" max="4" width="9.00390625" style="0" customWidth="1"/>
    <col min="5" max="5" width="9.8515625" style="0" customWidth="1"/>
    <col min="6" max="6" width="9.57421875" style="0" customWidth="1"/>
    <col min="7" max="7" width="9.7109375" style="0" customWidth="1"/>
    <col min="8" max="8" width="15.421875" style="0" customWidth="1"/>
    <col min="9" max="9" width="9.421875" style="0" customWidth="1"/>
  </cols>
  <sheetData>
    <row r="2" ht="18">
      <c r="C2" s="13" t="s">
        <v>401</v>
      </c>
    </row>
    <row r="3" ht="12.75">
      <c r="C3" s="16"/>
    </row>
    <row r="4" ht="12.75">
      <c r="C4" s="16" t="s">
        <v>445</v>
      </c>
    </row>
    <row r="5" ht="12.75">
      <c r="C5" s="18" t="s">
        <v>77</v>
      </c>
    </row>
    <row r="6" ht="12.75">
      <c r="C6" s="19" t="s">
        <v>1</v>
      </c>
    </row>
    <row r="7" ht="12.75">
      <c r="C7" s="21" t="s">
        <v>0</v>
      </c>
    </row>
    <row r="8" ht="12.75">
      <c r="C8" s="14"/>
    </row>
    <row r="9" ht="12.75">
      <c r="C9" s="22" t="s">
        <v>76</v>
      </c>
    </row>
    <row r="10" ht="12.75">
      <c r="C10" s="22" t="s">
        <v>446</v>
      </c>
    </row>
    <row r="11" ht="13.5" thickBot="1"/>
    <row r="12" spans="3:9" ht="13.5" thickBot="1">
      <c r="C12" s="85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98" t="s">
        <v>92</v>
      </c>
      <c r="I12" s="105" t="s">
        <v>90</v>
      </c>
    </row>
    <row r="13" spans="3:9" ht="12.75">
      <c r="C13" s="167"/>
      <c r="D13" s="168"/>
      <c r="E13" s="169"/>
      <c r="F13" s="168"/>
      <c r="G13" s="169"/>
      <c r="H13" s="168"/>
      <c r="I13" s="170"/>
    </row>
    <row r="14" spans="3:9" ht="12.75">
      <c r="C14" s="171" t="s">
        <v>55</v>
      </c>
      <c r="D14" s="126">
        <v>3</v>
      </c>
      <c r="E14" s="126">
        <v>100</v>
      </c>
      <c r="F14" s="126">
        <v>0</v>
      </c>
      <c r="G14" s="126">
        <v>0</v>
      </c>
      <c r="H14" s="126">
        <v>3</v>
      </c>
      <c r="I14" s="172">
        <v>0.01</v>
      </c>
    </row>
    <row r="15" spans="3:9" ht="12.75">
      <c r="C15" s="171" t="s">
        <v>2</v>
      </c>
      <c r="D15" s="165">
        <v>72</v>
      </c>
      <c r="E15" s="165">
        <v>56.69</v>
      </c>
      <c r="F15" s="165">
        <v>55</v>
      </c>
      <c r="G15" s="165">
        <v>43.31</v>
      </c>
      <c r="H15" s="165">
        <v>127</v>
      </c>
      <c r="I15" s="166">
        <v>0.35</v>
      </c>
    </row>
    <row r="16" spans="3:9" ht="12.75">
      <c r="C16" s="171" t="s">
        <v>28</v>
      </c>
      <c r="D16" s="165">
        <v>3</v>
      </c>
      <c r="E16" s="165">
        <v>75</v>
      </c>
      <c r="F16" s="165">
        <v>1</v>
      </c>
      <c r="G16" s="165">
        <v>25</v>
      </c>
      <c r="H16" s="165">
        <v>4</v>
      </c>
      <c r="I16" s="166">
        <v>0.01</v>
      </c>
    </row>
    <row r="17" spans="3:9" ht="12.75">
      <c r="C17" s="171" t="s">
        <v>39</v>
      </c>
      <c r="D17" s="165">
        <v>2</v>
      </c>
      <c r="E17" s="165">
        <v>28.57</v>
      </c>
      <c r="F17" s="165">
        <v>5</v>
      </c>
      <c r="G17" s="165">
        <v>71.43</v>
      </c>
      <c r="H17" s="165">
        <v>7</v>
      </c>
      <c r="I17" s="166">
        <v>0.02</v>
      </c>
    </row>
    <row r="18" spans="3:9" ht="12.75">
      <c r="C18" s="171" t="s">
        <v>20</v>
      </c>
      <c r="D18" s="165">
        <v>20</v>
      </c>
      <c r="E18" s="165">
        <v>52.63</v>
      </c>
      <c r="F18" s="165">
        <v>18</v>
      </c>
      <c r="G18" s="165">
        <v>47.37</v>
      </c>
      <c r="H18" s="165">
        <v>38</v>
      </c>
      <c r="I18" s="166">
        <v>0.11</v>
      </c>
    </row>
    <row r="19" spans="3:9" ht="12.75">
      <c r="C19" s="171" t="s">
        <v>396</v>
      </c>
      <c r="D19" s="165">
        <v>1</v>
      </c>
      <c r="E19" s="165">
        <v>12.5</v>
      </c>
      <c r="F19" s="165">
        <v>7</v>
      </c>
      <c r="G19" s="165">
        <v>87.5</v>
      </c>
      <c r="H19" s="165">
        <v>8</v>
      </c>
      <c r="I19" s="166">
        <v>0.02</v>
      </c>
    </row>
    <row r="20" spans="3:9" ht="12.75">
      <c r="C20" s="171" t="s">
        <v>392</v>
      </c>
      <c r="D20" s="165">
        <v>4</v>
      </c>
      <c r="E20" s="165">
        <v>40</v>
      </c>
      <c r="F20" s="165">
        <v>6</v>
      </c>
      <c r="G20" s="165">
        <v>60</v>
      </c>
      <c r="H20" s="165">
        <v>10</v>
      </c>
      <c r="I20" s="172">
        <v>0.03</v>
      </c>
    </row>
    <row r="21" spans="3:9" ht="12.75">
      <c r="C21" s="171" t="s">
        <v>18</v>
      </c>
      <c r="D21" s="165">
        <v>13</v>
      </c>
      <c r="E21" s="165">
        <v>41.94</v>
      </c>
      <c r="F21" s="165">
        <v>18</v>
      </c>
      <c r="G21" s="165">
        <v>58.06</v>
      </c>
      <c r="H21" s="165">
        <v>31</v>
      </c>
      <c r="I21" s="166">
        <v>0.09</v>
      </c>
    </row>
    <row r="22" spans="3:9" ht="12.75">
      <c r="C22" s="171" t="s">
        <v>195</v>
      </c>
      <c r="D22" s="165">
        <v>1</v>
      </c>
      <c r="E22" s="165">
        <v>100</v>
      </c>
      <c r="F22" s="165">
        <v>0</v>
      </c>
      <c r="G22" s="165">
        <v>0</v>
      </c>
      <c r="H22" s="165">
        <v>1</v>
      </c>
      <c r="I22" s="166">
        <v>0</v>
      </c>
    </row>
    <row r="23" spans="3:9" ht="12.75">
      <c r="C23" s="171" t="s">
        <v>64</v>
      </c>
      <c r="D23" s="165">
        <v>0</v>
      </c>
      <c r="E23" s="165">
        <v>0</v>
      </c>
      <c r="F23" s="165">
        <v>1</v>
      </c>
      <c r="G23" s="165">
        <v>100</v>
      </c>
      <c r="H23" s="165">
        <v>1</v>
      </c>
      <c r="I23" s="166">
        <v>0</v>
      </c>
    </row>
    <row r="24" spans="3:9" ht="12.75">
      <c r="C24" s="171" t="s">
        <v>66</v>
      </c>
      <c r="D24" s="165">
        <v>1</v>
      </c>
      <c r="E24" s="165">
        <v>25</v>
      </c>
      <c r="F24" s="165">
        <v>3</v>
      </c>
      <c r="G24" s="165">
        <v>75</v>
      </c>
      <c r="H24" s="165">
        <v>4</v>
      </c>
      <c r="I24" s="166">
        <v>0.01</v>
      </c>
    </row>
    <row r="25" spans="3:9" ht="12.75">
      <c r="C25" s="171" t="s">
        <v>428</v>
      </c>
      <c r="D25" s="165">
        <v>1</v>
      </c>
      <c r="E25" s="165">
        <v>50</v>
      </c>
      <c r="F25" s="165">
        <v>1</v>
      </c>
      <c r="G25" s="165">
        <v>50</v>
      </c>
      <c r="H25" s="165">
        <v>2</v>
      </c>
      <c r="I25" s="166">
        <v>0.01</v>
      </c>
    </row>
    <row r="26" spans="3:9" ht="12.75">
      <c r="C26" s="171" t="s">
        <v>69</v>
      </c>
      <c r="D26" s="165">
        <v>14929</v>
      </c>
      <c r="E26" s="165">
        <v>49.93</v>
      </c>
      <c r="F26" s="165">
        <v>14973</v>
      </c>
      <c r="G26" s="165">
        <v>50.07</v>
      </c>
      <c r="H26" s="165">
        <v>29902</v>
      </c>
      <c r="I26" s="166">
        <v>83.1</v>
      </c>
    </row>
    <row r="27" spans="3:9" ht="12.75">
      <c r="C27" s="171" t="s">
        <v>427</v>
      </c>
      <c r="D27" s="165">
        <v>1</v>
      </c>
      <c r="E27" s="165">
        <v>100</v>
      </c>
      <c r="F27" s="165">
        <v>0</v>
      </c>
      <c r="G27" s="165">
        <v>0</v>
      </c>
      <c r="H27" s="165">
        <v>1</v>
      </c>
      <c r="I27" s="166">
        <v>0</v>
      </c>
    </row>
    <row r="28" spans="3:9" ht="12.75">
      <c r="C28" s="171" t="s">
        <v>33</v>
      </c>
      <c r="D28" s="165">
        <v>3</v>
      </c>
      <c r="E28" s="165">
        <v>42.86</v>
      </c>
      <c r="F28" s="165">
        <v>4</v>
      </c>
      <c r="G28" s="165">
        <v>57.14</v>
      </c>
      <c r="H28" s="165">
        <v>7</v>
      </c>
      <c r="I28" s="166">
        <v>0.02</v>
      </c>
    </row>
    <row r="29" spans="3:9" ht="12.75">
      <c r="C29" s="171" t="s">
        <v>4</v>
      </c>
      <c r="D29" s="165">
        <v>76</v>
      </c>
      <c r="E29" s="165">
        <v>51.01</v>
      </c>
      <c r="F29" s="165">
        <v>73</v>
      </c>
      <c r="G29" s="165">
        <v>48.99</v>
      </c>
      <c r="H29" s="165">
        <v>149</v>
      </c>
      <c r="I29" s="166">
        <v>0.41</v>
      </c>
    </row>
    <row r="30" spans="3:9" ht="12.75">
      <c r="C30" s="171" t="s">
        <v>421</v>
      </c>
      <c r="D30" s="165">
        <v>4</v>
      </c>
      <c r="E30" s="165">
        <v>50</v>
      </c>
      <c r="F30" s="165">
        <v>4</v>
      </c>
      <c r="G30" s="165">
        <v>50</v>
      </c>
      <c r="H30" s="165">
        <v>8</v>
      </c>
      <c r="I30" s="166">
        <v>0.02</v>
      </c>
    </row>
    <row r="31" spans="3:9" ht="12.75">
      <c r="C31" s="171" t="s">
        <v>65</v>
      </c>
      <c r="D31" s="165">
        <v>5</v>
      </c>
      <c r="E31" s="165">
        <v>100</v>
      </c>
      <c r="F31" s="165">
        <v>0</v>
      </c>
      <c r="G31" s="165">
        <v>0</v>
      </c>
      <c r="H31" s="165">
        <v>5</v>
      </c>
      <c r="I31" s="166">
        <v>0.01</v>
      </c>
    </row>
    <row r="32" spans="3:9" ht="12.75">
      <c r="C32" s="171" t="s">
        <v>50</v>
      </c>
      <c r="D32" s="165">
        <v>3</v>
      </c>
      <c r="E32" s="165">
        <v>75</v>
      </c>
      <c r="F32" s="165">
        <v>1</v>
      </c>
      <c r="G32" s="165">
        <v>25</v>
      </c>
      <c r="H32" s="165">
        <v>4</v>
      </c>
      <c r="I32" s="166">
        <v>0.01</v>
      </c>
    </row>
    <row r="33" spans="3:9" ht="12.75">
      <c r="C33" s="171" t="s">
        <v>16</v>
      </c>
      <c r="D33" s="165">
        <v>6</v>
      </c>
      <c r="E33" s="165">
        <v>60</v>
      </c>
      <c r="F33" s="165">
        <v>4</v>
      </c>
      <c r="G33" s="165">
        <v>40</v>
      </c>
      <c r="H33" s="165">
        <v>10</v>
      </c>
      <c r="I33" s="166">
        <v>0.03</v>
      </c>
    </row>
    <row r="34" spans="3:9" ht="12.75">
      <c r="C34" s="171" t="s">
        <v>7</v>
      </c>
      <c r="D34" s="165">
        <v>149</v>
      </c>
      <c r="E34" s="165">
        <v>60.32</v>
      </c>
      <c r="F34" s="165">
        <v>98</v>
      </c>
      <c r="G34" s="165">
        <v>39.68</v>
      </c>
      <c r="H34" s="165">
        <v>247</v>
      </c>
      <c r="I34" s="166">
        <v>0.69</v>
      </c>
    </row>
    <row r="35" spans="3:9" ht="12.75">
      <c r="C35" s="171" t="s">
        <v>70</v>
      </c>
      <c r="D35" s="165">
        <v>2</v>
      </c>
      <c r="E35" s="165">
        <v>50</v>
      </c>
      <c r="F35" s="165">
        <v>2</v>
      </c>
      <c r="G35" s="165">
        <v>50</v>
      </c>
      <c r="H35" s="165">
        <v>4</v>
      </c>
      <c r="I35" s="166">
        <v>0.01</v>
      </c>
    </row>
    <row r="36" spans="3:9" ht="12.75">
      <c r="C36" s="171" t="s">
        <v>436</v>
      </c>
      <c r="D36" s="165">
        <v>1</v>
      </c>
      <c r="E36" s="165">
        <v>50</v>
      </c>
      <c r="F36" s="165">
        <v>1</v>
      </c>
      <c r="G36" s="165">
        <v>50</v>
      </c>
      <c r="H36" s="165">
        <v>2</v>
      </c>
      <c r="I36" s="166">
        <v>0.01</v>
      </c>
    </row>
    <row r="37" spans="3:9" ht="12.75">
      <c r="C37" s="171" t="s">
        <v>56</v>
      </c>
      <c r="D37" s="165">
        <v>1</v>
      </c>
      <c r="E37" s="165">
        <v>20</v>
      </c>
      <c r="F37" s="165">
        <v>4</v>
      </c>
      <c r="G37" s="165">
        <v>80</v>
      </c>
      <c r="H37" s="165">
        <v>5</v>
      </c>
      <c r="I37" s="166">
        <v>0.01</v>
      </c>
    </row>
    <row r="38" spans="3:9" ht="12.75">
      <c r="C38" s="171" t="s">
        <v>29</v>
      </c>
      <c r="D38" s="165">
        <v>2</v>
      </c>
      <c r="E38" s="165">
        <v>33.33</v>
      </c>
      <c r="F38" s="165">
        <v>4</v>
      </c>
      <c r="G38" s="165">
        <v>66.67</v>
      </c>
      <c r="H38" s="165">
        <v>6</v>
      </c>
      <c r="I38" s="166">
        <v>0.02</v>
      </c>
    </row>
    <row r="39" spans="3:9" ht="12.75">
      <c r="C39" s="171" t="s">
        <v>393</v>
      </c>
      <c r="D39" s="165">
        <v>2</v>
      </c>
      <c r="E39" s="165">
        <v>50</v>
      </c>
      <c r="F39" s="165">
        <v>2</v>
      </c>
      <c r="G39" s="165">
        <v>50</v>
      </c>
      <c r="H39" s="165">
        <v>4</v>
      </c>
      <c r="I39" s="166">
        <v>0.01</v>
      </c>
    </row>
    <row r="40" spans="3:9" ht="12.75">
      <c r="C40" s="171" t="s">
        <v>37</v>
      </c>
      <c r="D40" s="165">
        <v>1</v>
      </c>
      <c r="E40" s="165">
        <v>100</v>
      </c>
      <c r="F40" s="165">
        <v>0</v>
      </c>
      <c r="G40" s="165">
        <v>0</v>
      </c>
      <c r="H40" s="165">
        <v>1</v>
      </c>
      <c r="I40" s="166">
        <v>0</v>
      </c>
    </row>
    <row r="41" spans="3:9" ht="12.75">
      <c r="C41" s="171" t="s">
        <v>25</v>
      </c>
      <c r="D41" s="165">
        <v>15</v>
      </c>
      <c r="E41" s="165">
        <v>62.5</v>
      </c>
      <c r="F41" s="165">
        <v>9</v>
      </c>
      <c r="G41" s="165">
        <v>37.5</v>
      </c>
      <c r="H41" s="165">
        <v>24</v>
      </c>
      <c r="I41" s="166">
        <v>0.07</v>
      </c>
    </row>
    <row r="42" spans="3:9" ht="12.75">
      <c r="C42" s="171" t="s">
        <v>47</v>
      </c>
      <c r="D42" s="165">
        <v>50</v>
      </c>
      <c r="E42" s="165">
        <v>52.63</v>
      </c>
      <c r="F42" s="165">
        <v>45</v>
      </c>
      <c r="G42" s="165">
        <v>47.37</v>
      </c>
      <c r="H42" s="165">
        <v>95</v>
      </c>
      <c r="I42" s="166">
        <v>0.26</v>
      </c>
    </row>
    <row r="43" spans="3:9" ht="12.75">
      <c r="C43" s="171" t="s">
        <v>8</v>
      </c>
      <c r="D43" s="165">
        <v>20</v>
      </c>
      <c r="E43" s="165">
        <v>51.28</v>
      </c>
      <c r="F43" s="165">
        <v>19</v>
      </c>
      <c r="G43" s="165">
        <v>48.72</v>
      </c>
      <c r="H43" s="165">
        <v>39</v>
      </c>
      <c r="I43" s="166">
        <v>0.11</v>
      </c>
    </row>
    <row r="44" spans="3:9" ht="12.75">
      <c r="C44" s="171" t="s">
        <v>118</v>
      </c>
      <c r="D44" s="165">
        <v>34</v>
      </c>
      <c r="E44" s="165">
        <v>60.71</v>
      </c>
      <c r="F44" s="165">
        <v>22</v>
      </c>
      <c r="G44" s="165">
        <v>39.29</v>
      </c>
      <c r="H44" s="165">
        <v>56</v>
      </c>
      <c r="I44" s="166">
        <v>0.16</v>
      </c>
    </row>
    <row r="45" spans="3:9" ht="12.75">
      <c r="C45" s="171" t="s">
        <v>17</v>
      </c>
      <c r="D45" s="165">
        <v>10</v>
      </c>
      <c r="E45" s="165">
        <v>43.48</v>
      </c>
      <c r="F45" s="165">
        <v>13</v>
      </c>
      <c r="G45" s="165">
        <v>56.52</v>
      </c>
      <c r="H45" s="165">
        <v>23</v>
      </c>
      <c r="I45" s="166">
        <v>0.06</v>
      </c>
    </row>
    <row r="46" spans="3:9" ht="12.75">
      <c r="C46" s="171" t="s">
        <v>71</v>
      </c>
      <c r="D46" s="165">
        <v>267</v>
      </c>
      <c r="E46" s="165">
        <v>49.08</v>
      </c>
      <c r="F46" s="165">
        <v>277</v>
      </c>
      <c r="G46" s="165">
        <v>50.92</v>
      </c>
      <c r="H46" s="165">
        <v>544</v>
      </c>
      <c r="I46" s="166">
        <v>1.51</v>
      </c>
    </row>
    <row r="47" spans="3:9" ht="12.75">
      <c r="C47" s="171" t="s">
        <v>10</v>
      </c>
      <c r="D47" s="165">
        <v>29</v>
      </c>
      <c r="E47" s="165">
        <v>36.71</v>
      </c>
      <c r="F47" s="165">
        <v>50</v>
      </c>
      <c r="G47" s="165">
        <v>63.29</v>
      </c>
      <c r="H47" s="165">
        <v>79</v>
      </c>
      <c r="I47" s="166">
        <v>0.22</v>
      </c>
    </row>
    <row r="48" spans="3:9" ht="12.75">
      <c r="C48" s="171" t="s">
        <v>434</v>
      </c>
      <c r="D48" s="165">
        <v>1</v>
      </c>
      <c r="E48" s="165">
        <v>100</v>
      </c>
      <c r="F48" s="165">
        <v>0</v>
      </c>
      <c r="G48" s="165">
        <v>0</v>
      </c>
      <c r="H48" s="165">
        <v>1</v>
      </c>
      <c r="I48" s="166">
        <v>0</v>
      </c>
    </row>
    <row r="49" spans="3:9" ht="12.75">
      <c r="C49" s="171" t="s">
        <v>26</v>
      </c>
      <c r="D49" s="165">
        <v>2</v>
      </c>
      <c r="E49" s="165">
        <v>25</v>
      </c>
      <c r="F49" s="165">
        <v>6</v>
      </c>
      <c r="G49" s="165">
        <v>75</v>
      </c>
      <c r="H49" s="165">
        <v>8</v>
      </c>
      <c r="I49" s="166">
        <v>0.02</v>
      </c>
    </row>
    <row r="50" spans="3:9" ht="12.75">
      <c r="C50" s="171" t="s">
        <v>12</v>
      </c>
      <c r="D50" s="165">
        <v>5</v>
      </c>
      <c r="E50" s="165">
        <v>33.33</v>
      </c>
      <c r="F50" s="165">
        <v>10</v>
      </c>
      <c r="G50" s="165">
        <v>66.67</v>
      </c>
      <c r="H50" s="165">
        <v>15</v>
      </c>
      <c r="I50" s="166">
        <v>0.04</v>
      </c>
    </row>
    <row r="51" spans="3:9" ht="12.75">
      <c r="C51" s="171" t="s">
        <v>394</v>
      </c>
      <c r="D51" s="165">
        <v>71</v>
      </c>
      <c r="E51" s="165">
        <v>50.35</v>
      </c>
      <c r="F51" s="165">
        <v>70</v>
      </c>
      <c r="G51" s="165">
        <v>49.65</v>
      </c>
      <c r="H51" s="165">
        <v>141</v>
      </c>
      <c r="I51" s="166">
        <v>0.39</v>
      </c>
    </row>
    <row r="52" spans="3:9" ht="12.75">
      <c r="C52" s="173" t="s">
        <v>124</v>
      </c>
      <c r="D52" s="174">
        <f>SUM(D14:D51)</f>
        <v>15810</v>
      </c>
      <c r="E52" s="175">
        <f>D52*100/H52</f>
        <v>50.006325910931174</v>
      </c>
      <c r="F52" s="174">
        <f>SUM(F14:F51)</f>
        <v>15806</v>
      </c>
      <c r="G52" s="175">
        <f>F52*100/H52</f>
        <v>49.993674089068826</v>
      </c>
      <c r="H52" s="174">
        <f>SUM(H14:H51)</f>
        <v>31616</v>
      </c>
      <c r="I52" s="176">
        <f>H52*100/H$107</f>
        <v>87.86615529987216</v>
      </c>
    </row>
    <row r="53" spans="3:9" ht="12.75">
      <c r="C53" s="171"/>
      <c r="D53" s="177"/>
      <c r="E53" s="178"/>
      <c r="F53" s="177"/>
      <c r="G53" s="178"/>
      <c r="H53" s="177"/>
      <c r="I53" s="179"/>
    </row>
    <row r="54" spans="3:9" ht="12.75">
      <c r="C54" s="171" t="s">
        <v>395</v>
      </c>
      <c r="D54" s="165">
        <v>13</v>
      </c>
      <c r="E54" s="165">
        <v>68.42</v>
      </c>
      <c r="F54" s="165">
        <v>6</v>
      </c>
      <c r="G54" s="165">
        <v>31.58</v>
      </c>
      <c r="H54" s="165">
        <v>19</v>
      </c>
      <c r="I54" s="166">
        <v>0.05</v>
      </c>
    </row>
    <row r="55" spans="3:9" ht="12.75">
      <c r="C55" s="171" t="s">
        <v>437</v>
      </c>
      <c r="D55" s="165">
        <v>1</v>
      </c>
      <c r="E55" s="165">
        <v>50</v>
      </c>
      <c r="F55" s="165">
        <v>1</v>
      </c>
      <c r="G55" s="165">
        <v>50</v>
      </c>
      <c r="H55" s="165">
        <v>2</v>
      </c>
      <c r="I55" s="166">
        <v>0.01</v>
      </c>
    </row>
    <row r="56" spans="3:9" ht="12.75">
      <c r="C56" s="171" t="s">
        <v>72</v>
      </c>
      <c r="D56" s="165">
        <v>0</v>
      </c>
      <c r="E56" s="165">
        <v>0</v>
      </c>
      <c r="F56" s="165">
        <v>2</v>
      </c>
      <c r="G56" s="165">
        <v>100</v>
      </c>
      <c r="H56" s="165">
        <v>2</v>
      </c>
      <c r="I56" s="166">
        <v>0.01</v>
      </c>
    </row>
    <row r="57" spans="3:9" ht="12.75">
      <c r="C57" s="171" t="s">
        <v>390</v>
      </c>
      <c r="D57" s="165">
        <v>1</v>
      </c>
      <c r="E57" s="165">
        <v>16.67</v>
      </c>
      <c r="F57" s="165">
        <v>5</v>
      </c>
      <c r="G57" s="165">
        <v>83.33</v>
      </c>
      <c r="H57" s="165">
        <v>6</v>
      </c>
      <c r="I57" s="166">
        <v>0.02</v>
      </c>
    </row>
    <row r="58" spans="3:9" ht="12.75">
      <c r="C58" s="171" t="s">
        <v>448</v>
      </c>
      <c r="D58" s="165">
        <v>1</v>
      </c>
      <c r="E58" s="165">
        <v>100</v>
      </c>
      <c r="F58" s="165">
        <v>0</v>
      </c>
      <c r="G58" s="165">
        <v>0</v>
      </c>
      <c r="H58" s="165">
        <v>1</v>
      </c>
      <c r="I58" s="166">
        <v>0</v>
      </c>
    </row>
    <row r="59" spans="3:9" ht="12.75">
      <c r="C59" s="171" t="s">
        <v>58</v>
      </c>
      <c r="D59" s="165">
        <v>7</v>
      </c>
      <c r="E59" s="165">
        <v>43.75</v>
      </c>
      <c r="F59" s="165">
        <v>9</v>
      </c>
      <c r="G59" s="165">
        <v>56.25</v>
      </c>
      <c r="H59" s="165">
        <v>16</v>
      </c>
      <c r="I59" s="166">
        <v>0.04</v>
      </c>
    </row>
    <row r="60" spans="3:9" ht="12.75">
      <c r="C60" s="171" t="s">
        <v>59</v>
      </c>
      <c r="D60" s="165">
        <v>0</v>
      </c>
      <c r="E60" s="165">
        <v>0</v>
      </c>
      <c r="F60" s="165">
        <v>1</v>
      </c>
      <c r="G60" s="165">
        <v>100</v>
      </c>
      <c r="H60" s="165">
        <v>1</v>
      </c>
      <c r="I60" s="166">
        <v>0</v>
      </c>
    </row>
    <row r="61" spans="3:9" ht="12.75">
      <c r="C61" s="171" t="s">
        <v>423</v>
      </c>
      <c r="D61" s="165">
        <v>6</v>
      </c>
      <c r="E61" s="165">
        <v>50</v>
      </c>
      <c r="F61" s="165">
        <v>6</v>
      </c>
      <c r="G61" s="165">
        <v>50</v>
      </c>
      <c r="H61" s="165">
        <v>12</v>
      </c>
      <c r="I61" s="166">
        <v>0.03</v>
      </c>
    </row>
    <row r="62" spans="3:9" ht="12.75">
      <c r="C62" s="171" t="s">
        <v>6</v>
      </c>
      <c r="D62" s="165">
        <v>1481</v>
      </c>
      <c r="E62" s="165">
        <v>57.92</v>
      </c>
      <c r="F62" s="165">
        <v>1076</v>
      </c>
      <c r="G62" s="165">
        <v>42.08</v>
      </c>
      <c r="H62" s="165">
        <v>2557</v>
      </c>
      <c r="I62" s="166">
        <v>7.11</v>
      </c>
    </row>
    <row r="63" spans="3:9" ht="12.75">
      <c r="C63" s="171" t="s">
        <v>60</v>
      </c>
      <c r="D63" s="165">
        <v>2</v>
      </c>
      <c r="E63" s="165">
        <v>100</v>
      </c>
      <c r="F63" s="165">
        <v>0</v>
      </c>
      <c r="G63" s="165">
        <v>0</v>
      </c>
      <c r="H63" s="165">
        <v>2</v>
      </c>
      <c r="I63" s="166">
        <v>0.01</v>
      </c>
    </row>
    <row r="64" spans="3:9" ht="12.75">
      <c r="C64" s="171" t="s">
        <v>449</v>
      </c>
      <c r="D64" s="165">
        <v>1</v>
      </c>
      <c r="E64" s="165">
        <v>100</v>
      </c>
      <c r="F64" s="165">
        <v>0</v>
      </c>
      <c r="G64" s="165">
        <v>0</v>
      </c>
      <c r="H64" s="165">
        <v>1</v>
      </c>
      <c r="I64" s="166">
        <v>0</v>
      </c>
    </row>
    <row r="65" spans="3:9" ht="12.75">
      <c r="C65" s="171" t="s">
        <v>450</v>
      </c>
      <c r="D65" s="165">
        <v>1</v>
      </c>
      <c r="E65" s="165">
        <v>100</v>
      </c>
      <c r="F65" s="165">
        <v>0</v>
      </c>
      <c r="G65" s="165">
        <v>0</v>
      </c>
      <c r="H65" s="165">
        <v>1</v>
      </c>
      <c r="I65" s="166">
        <v>0</v>
      </c>
    </row>
    <row r="66" spans="3:9" ht="12.75">
      <c r="C66" s="171" t="s">
        <v>11</v>
      </c>
      <c r="D66" s="165">
        <v>7</v>
      </c>
      <c r="E66" s="165">
        <v>53.85</v>
      </c>
      <c r="F66" s="165">
        <v>6</v>
      </c>
      <c r="G66" s="165">
        <v>46.15</v>
      </c>
      <c r="H66" s="165">
        <v>13</v>
      </c>
      <c r="I66" s="166">
        <v>0.04</v>
      </c>
    </row>
    <row r="67" spans="3:9" ht="12.75">
      <c r="C67" s="171" t="s">
        <v>399</v>
      </c>
      <c r="D67" s="165">
        <v>2</v>
      </c>
      <c r="E67" s="165">
        <v>100</v>
      </c>
      <c r="F67" s="165">
        <v>0</v>
      </c>
      <c r="G67" s="165">
        <v>0</v>
      </c>
      <c r="H67" s="165">
        <v>2</v>
      </c>
      <c r="I67" s="166">
        <v>0.01</v>
      </c>
    </row>
    <row r="68" spans="3:9" ht="12.75">
      <c r="C68" s="173" t="s">
        <v>130</v>
      </c>
      <c r="D68" s="174">
        <f>SUM(D54:D67)</f>
        <v>1523</v>
      </c>
      <c r="E68" s="175">
        <f>D68*100/H68</f>
        <v>57.7988614800759</v>
      </c>
      <c r="F68" s="174">
        <f>SUM(F54:F67)</f>
        <v>1112</v>
      </c>
      <c r="G68" s="175">
        <f>F68*100/H68</f>
        <v>42.2011385199241</v>
      </c>
      <c r="H68" s="174">
        <f>SUM(D68+F68)</f>
        <v>2635</v>
      </c>
      <c r="I68" s="176">
        <f>H68*100/H$107</f>
        <v>7.323105997443166</v>
      </c>
    </row>
    <row r="69" spans="3:9" ht="12.75">
      <c r="C69" s="171"/>
      <c r="D69" s="177"/>
      <c r="E69" s="178"/>
      <c r="F69" s="177"/>
      <c r="G69" s="178"/>
      <c r="H69" s="177"/>
      <c r="I69" s="179"/>
    </row>
    <row r="70" spans="3:9" ht="12.75">
      <c r="C70" s="171"/>
      <c r="D70" s="126"/>
      <c r="E70" s="126"/>
      <c r="F70" s="126"/>
      <c r="G70" s="126"/>
      <c r="H70" s="126"/>
      <c r="I70" s="172"/>
    </row>
    <row r="71" spans="3:9" ht="12.75">
      <c r="C71" s="171" t="s">
        <v>432</v>
      </c>
      <c r="D71" s="165">
        <v>1</v>
      </c>
      <c r="E71" s="165">
        <v>100</v>
      </c>
      <c r="F71" s="165">
        <v>0</v>
      </c>
      <c r="G71" s="165">
        <v>0</v>
      </c>
      <c r="H71" s="165">
        <v>1</v>
      </c>
      <c r="I71" s="166">
        <v>0</v>
      </c>
    </row>
    <row r="72" spans="3:9" ht="12.75">
      <c r="C72" s="171" t="s">
        <v>14</v>
      </c>
      <c r="D72" s="165">
        <v>17</v>
      </c>
      <c r="E72" s="165">
        <v>37.78</v>
      </c>
      <c r="F72" s="165">
        <v>28</v>
      </c>
      <c r="G72" s="165">
        <v>62.22</v>
      </c>
      <c r="H72" s="165">
        <v>45</v>
      </c>
      <c r="I72" s="166">
        <v>0.13</v>
      </c>
    </row>
    <row r="73" spans="3:9" ht="12.75">
      <c r="C73" s="171" t="s">
        <v>30</v>
      </c>
      <c r="D73" s="165">
        <v>2</v>
      </c>
      <c r="E73" s="165">
        <v>100</v>
      </c>
      <c r="F73" s="165">
        <v>0</v>
      </c>
      <c r="G73" s="165">
        <v>0</v>
      </c>
      <c r="H73" s="165">
        <v>2</v>
      </c>
      <c r="I73" s="166">
        <v>0.01</v>
      </c>
    </row>
    <row r="74" spans="3:9" ht="12.75">
      <c r="C74" s="171" t="s">
        <v>23</v>
      </c>
      <c r="D74" s="165">
        <v>12</v>
      </c>
      <c r="E74" s="165">
        <v>60</v>
      </c>
      <c r="F74" s="165">
        <v>8</v>
      </c>
      <c r="G74" s="165">
        <v>40</v>
      </c>
      <c r="H74" s="165">
        <v>20</v>
      </c>
      <c r="I74" s="166">
        <v>0.06</v>
      </c>
    </row>
    <row r="75" spans="3:9" ht="12.75">
      <c r="C75" s="171" t="s">
        <v>439</v>
      </c>
      <c r="D75" s="165">
        <v>3</v>
      </c>
      <c r="E75" s="165">
        <v>100</v>
      </c>
      <c r="F75" s="165">
        <v>0</v>
      </c>
      <c r="G75" s="165">
        <v>0</v>
      </c>
      <c r="H75" s="165">
        <v>3</v>
      </c>
      <c r="I75" s="166">
        <v>0.01</v>
      </c>
    </row>
    <row r="76" spans="3:9" ht="12.75">
      <c r="C76" s="171" t="s">
        <v>15</v>
      </c>
      <c r="D76" s="165">
        <v>2</v>
      </c>
      <c r="E76" s="165">
        <v>40</v>
      </c>
      <c r="F76" s="165">
        <v>3</v>
      </c>
      <c r="G76" s="165">
        <v>60</v>
      </c>
      <c r="H76" s="165">
        <v>5</v>
      </c>
      <c r="I76" s="166">
        <v>0.01</v>
      </c>
    </row>
    <row r="77" spans="3:9" ht="12.75">
      <c r="C77" s="171" t="s">
        <v>45</v>
      </c>
      <c r="D77" s="165">
        <v>2</v>
      </c>
      <c r="E77" s="165">
        <v>22.22</v>
      </c>
      <c r="F77" s="165">
        <v>7</v>
      </c>
      <c r="G77" s="165">
        <v>77.78</v>
      </c>
      <c r="H77" s="165">
        <v>9</v>
      </c>
      <c r="I77" s="166">
        <v>0.03</v>
      </c>
    </row>
    <row r="78" spans="3:9" ht="12.75">
      <c r="C78" s="171" t="s">
        <v>5</v>
      </c>
      <c r="D78" s="165">
        <v>8</v>
      </c>
      <c r="E78" s="165">
        <v>36.36</v>
      </c>
      <c r="F78" s="165">
        <v>14</v>
      </c>
      <c r="G78" s="165">
        <v>63.64</v>
      </c>
      <c r="H78" s="165">
        <v>22</v>
      </c>
      <c r="I78" s="166">
        <v>0.06</v>
      </c>
    </row>
    <row r="79" spans="3:9" ht="12.75">
      <c r="C79" s="171" t="s">
        <v>9</v>
      </c>
      <c r="D79" s="165">
        <v>34</v>
      </c>
      <c r="E79" s="165">
        <v>36.96</v>
      </c>
      <c r="F79" s="165">
        <v>58</v>
      </c>
      <c r="G79" s="165">
        <v>63.04</v>
      </c>
      <c r="H79" s="165">
        <v>92</v>
      </c>
      <c r="I79" s="166">
        <v>0.26</v>
      </c>
    </row>
    <row r="80" spans="3:9" ht="12.75">
      <c r="C80" s="180" t="s">
        <v>133</v>
      </c>
      <c r="D80" s="174">
        <f>SUM(D71:D79)</f>
        <v>81</v>
      </c>
      <c r="E80" s="175">
        <f>D80*100/H80</f>
        <v>40.7035175879397</v>
      </c>
      <c r="F80" s="174">
        <f>SUM(F71:F79)</f>
        <v>118</v>
      </c>
      <c r="G80" s="175">
        <f>F80*100/H80</f>
        <v>59.2964824120603</v>
      </c>
      <c r="H80" s="174">
        <f>SUM(D80+F80)</f>
        <v>199</v>
      </c>
      <c r="I80" s="176">
        <f>H80*100/H$107</f>
        <v>0.5530543049302429</v>
      </c>
    </row>
    <row r="81" spans="3:9" ht="12.75">
      <c r="C81" s="171"/>
      <c r="D81" s="177"/>
      <c r="E81" s="178"/>
      <c r="F81" s="177"/>
      <c r="G81" s="178"/>
      <c r="H81" s="177"/>
      <c r="I81" s="179"/>
    </row>
    <row r="82" spans="3:9" ht="12.75">
      <c r="C82" s="171" t="s">
        <v>13</v>
      </c>
      <c r="D82" s="165">
        <v>147</v>
      </c>
      <c r="E82" s="165">
        <v>50.17</v>
      </c>
      <c r="F82" s="165">
        <v>146</v>
      </c>
      <c r="G82" s="165">
        <v>49.83</v>
      </c>
      <c r="H82" s="165">
        <v>293</v>
      </c>
      <c r="I82" s="166">
        <v>0.81</v>
      </c>
    </row>
    <row r="83" spans="3:9" ht="12.75">
      <c r="C83" s="171" t="s">
        <v>61</v>
      </c>
      <c r="D83" s="165">
        <v>20</v>
      </c>
      <c r="E83" s="165">
        <v>40</v>
      </c>
      <c r="F83" s="165">
        <v>30</v>
      </c>
      <c r="G83" s="165">
        <v>60</v>
      </c>
      <c r="H83" s="165">
        <v>50</v>
      </c>
      <c r="I83" s="166">
        <v>0.14</v>
      </c>
    </row>
    <row r="84" spans="3:9" ht="12.75">
      <c r="C84" s="171" t="s">
        <v>3</v>
      </c>
      <c r="D84" s="165">
        <v>41</v>
      </c>
      <c r="E84" s="165">
        <v>41</v>
      </c>
      <c r="F84" s="165">
        <v>59</v>
      </c>
      <c r="G84" s="165">
        <v>59</v>
      </c>
      <c r="H84" s="165">
        <v>100</v>
      </c>
      <c r="I84" s="166">
        <v>0.28</v>
      </c>
    </row>
    <row r="85" spans="3:9" ht="12.75">
      <c r="C85" s="171" t="s">
        <v>42</v>
      </c>
      <c r="D85" s="165">
        <v>125</v>
      </c>
      <c r="E85" s="165">
        <v>39.94</v>
      </c>
      <c r="F85" s="165">
        <v>188</v>
      </c>
      <c r="G85" s="165">
        <v>60.06</v>
      </c>
      <c r="H85" s="165">
        <v>313</v>
      </c>
      <c r="I85" s="166">
        <v>0.87</v>
      </c>
    </row>
    <row r="86" spans="3:9" ht="12.75">
      <c r="C86" s="171" t="s">
        <v>43</v>
      </c>
      <c r="D86" s="165">
        <v>122</v>
      </c>
      <c r="E86" s="165">
        <v>46.21</v>
      </c>
      <c r="F86" s="165">
        <v>142</v>
      </c>
      <c r="G86" s="165">
        <v>53.79</v>
      </c>
      <c r="H86" s="165">
        <v>264</v>
      </c>
      <c r="I86" s="166">
        <v>0.73</v>
      </c>
    </row>
    <row r="87" spans="3:9" ht="12.75">
      <c r="C87" s="171" t="s">
        <v>46</v>
      </c>
      <c r="D87" s="165">
        <v>21</v>
      </c>
      <c r="E87" s="165">
        <v>45.65</v>
      </c>
      <c r="F87" s="165">
        <v>25</v>
      </c>
      <c r="G87" s="165">
        <v>54.35</v>
      </c>
      <c r="H87" s="165">
        <v>46</v>
      </c>
      <c r="I87" s="166">
        <v>0.13</v>
      </c>
    </row>
    <row r="88" spans="3:9" ht="12.75">
      <c r="C88" s="171" t="s">
        <v>19</v>
      </c>
      <c r="D88" s="165">
        <v>21</v>
      </c>
      <c r="E88" s="165">
        <v>38.89</v>
      </c>
      <c r="F88" s="165">
        <v>33</v>
      </c>
      <c r="G88" s="165">
        <v>61.11</v>
      </c>
      <c r="H88" s="165">
        <v>54</v>
      </c>
      <c r="I88" s="166">
        <v>0.15</v>
      </c>
    </row>
    <row r="89" spans="3:9" ht="12.75">
      <c r="C89" s="171" t="s">
        <v>48</v>
      </c>
      <c r="D89" s="165">
        <v>50</v>
      </c>
      <c r="E89" s="165">
        <v>49.02</v>
      </c>
      <c r="F89" s="165">
        <v>52</v>
      </c>
      <c r="G89" s="165">
        <v>50.98</v>
      </c>
      <c r="H89" s="165">
        <v>102</v>
      </c>
      <c r="I89" s="166">
        <v>0.28</v>
      </c>
    </row>
    <row r="90" spans="3:9" ht="12.75">
      <c r="C90" s="171" t="s">
        <v>49</v>
      </c>
      <c r="D90" s="165">
        <v>11</v>
      </c>
      <c r="E90" s="165">
        <v>39.29</v>
      </c>
      <c r="F90" s="165">
        <v>17</v>
      </c>
      <c r="G90" s="165">
        <v>60.71</v>
      </c>
      <c r="H90" s="165">
        <v>28</v>
      </c>
      <c r="I90" s="166">
        <v>0.08</v>
      </c>
    </row>
    <row r="91" spans="3:9" ht="12.75">
      <c r="C91" s="171" t="s">
        <v>22</v>
      </c>
      <c r="D91" s="165">
        <v>38</v>
      </c>
      <c r="E91" s="165">
        <v>46.91</v>
      </c>
      <c r="F91" s="165">
        <v>43</v>
      </c>
      <c r="G91" s="165">
        <v>53.09</v>
      </c>
      <c r="H91" s="165">
        <v>81</v>
      </c>
      <c r="I91" s="166">
        <v>0.23</v>
      </c>
    </row>
    <row r="92" spans="3:9" ht="12.75">
      <c r="C92" s="180" t="s">
        <v>139</v>
      </c>
      <c r="D92" s="174">
        <f>SUM(D82:D91)</f>
        <v>596</v>
      </c>
      <c r="E92" s="175">
        <f>D92*100/H92</f>
        <v>44.778362133734035</v>
      </c>
      <c r="F92" s="174">
        <f>SUM(F82:F91)</f>
        <v>735</v>
      </c>
      <c r="G92" s="175">
        <f>F92*100/H92</f>
        <v>55.221637866265965</v>
      </c>
      <c r="H92" s="174">
        <f>SUM(D92+F92)</f>
        <v>1331</v>
      </c>
      <c r="I92" s="176">
        <f>H92*100/H$107</f>
        <v>3.699071758101273</v>
      </c>
    </row>
    <row r="93" spans="3:9" ht="12.75">
      <c r="C93" s="171"/>
      <c r="D93" s="177"/>
      <c r="E93" s="178"/>
      <c r="F93" s="177"/>
      <c r="G93" s="178"/>
      <c r="H93" s="177"/>
      <c r="I93" s="179"/>
    </row>
    <row r="94" spans="3:9" ht="12.75">
      <c r="C94" s="171" t="s">
        <v>52</v>
      </c>
      <c r="D94" s="165">
        <v>0</v>
      </c>
      <c r="E94" s="165">
        <v>0</v>
      </c>
      <c r="F94" s="165">
        <v>1</v>
      </c>
      <c r="G94" s="165">
        <v>100</v>
      </c>
      <c r="H94" s="165">
        <v>1</v>
      </c>
      <c r="I94" s="166">
        <v>0</v>
      </c>
    </row>
    <row r="95" spans="3:9" ht="12.75">
      <c r="C95" s="171" t="s">
        <v>441</v>
      </c>
      <c r="D95" s="165">
        <v>1</v>
      </c>
      <c r="E95" s="165">
        <v>100</v>
      </c>
      <c r="F95" s="165">
        <v>0</v>
      </c>
      <c r="G95" s="165">
        <v>0</v>
      </c>
      <c r="H95" s="165">
        <v>1</v>
      </c>
      <c r="I95" s="166">
        <v>0</v>
      </c>
    </row>
    <row r="96" spans="3:9" ht="12.75">
      <c r="C96" s="171" t="s">
        <v>44</v>
      </c>
      <c r="D96" s="165">
        <v>0</v>
      </c>
      <c r="E96" s="165">
        <v>0</v>
      </c>
      <c r="F96" s="165">
        <v>4</v>
      </c>
      <c r="G96" s="165">
        <v>100</v>
      </c>
      <c r="H96" s="165">
        <v>4</v>
      </c>
      <c r="I96" s="166">
        <v>0.01</v>
      </c>
    </row>
    <row r="97" spans="3:9" ht="12.75">
      <c r="C97" s="171" t="s">
        <v>442</v>
      </c>
      <c r="D97" s="165">
        <v>2</v>
      </c>
      <c r="E97" s="165">
        <v>50</v>
      </c>
      <c r="F97" s="165">
        <v>2</v>
      </c>
      <c r="G97" s="165">
        <v>50</v>
      </c>
      <c r="H97" s="165">
        <v>4</v>
      </c>
      <c r="I97" s="166">
        <v>0.01</v>
      </c>
    </row>
    <row r="98" spans="3:9" ht="12.75">
      <c r="C98" s="171" t="s">
        <v>24</v>
      </c>
      <c r="D98" s="165">
        <v>2</v>
      </c>
      <c r="E98" s="165">
        <v>66.67</v>
      </c>
      <c r="F98" s="165">
        <v>1</v>
      </c>
      <c r="G98" s="165">
        <v>33.33</v>
      </c>
      <c r="H98" s="165">
        <v>3</v>
      </c>
      <c r="I98" s="166">
        <v>0.01</v>
      </c>
    </row>
    <row r="99" spans="3:9" ht="12.75">
      <c r="C99" s="171" t="s">
        <v>73</v>
      </c>
      <c r="D99" s="165">
        <v>2</v>
      </c>
      <c r="E99" s="165">
        <v>100</v>
      </c>
      <c r="F99" s="165">
        <v>0</v>
      </c>
      <c r="G99" s="165">
        <v>0</v>
      </c>
      <c r="H99" s="165">
        <v>2</v>
      </c>
      <c r="I99" s="166">
        <v>0.01</v>
      </c>
    </row>
    <row r="100" spans="3:9" ht="12.75">
      <c r="C100" s="171" t="s">
        <v>62</v>
      </c>
      <c r="D100" s="165">
        <v>1</v>
      </c>
      <c r="E100" s="165">
        <v>100</v>
      </c>
      <c r="F100" s="165">
        <v>0</v>
      </c>
      <c r="G100" s="165">
        <v>0</v>
      </c>
      <c r="H100" s="165">
        <v>1</v>
      </c>
      <c r="I100" s="166">
        <v>0</v>
      </c>
    </row>
    <row r="101" spans="3:9" ht="12.75">
      <c r="C101" s="171" t="s">
        <v>54</v>
      </c>
      <c r="D101" s="165">
        <v>0</v>
      </c>
      <c r="E101" s="165">
        <v>0</v>
      </c>
      <c r="F101" s="165">
        <v>1</v>
      </c>
      <c r="G101" s="165">
        <v>100</v>
      </c>
      <c r="H101" s="165">
        <v>1</v>
      </c>
      <c r="I101" s="166">
        <v>0</v>
      </c>
    </row>
    <row r="102" spans="3:9" ht="12.75">
      <c r="C102" s="171" t="s">
        <v>38</v>
      </c>
      <c r="D102" s="165">
        <v>59</v>
      </c>
      <c r="E102" s="165">
        <v>88.06</v>
      </c>
      <c r="F102" s="165">
        <v>8</v>
      </c>
      <c r="G102" s="165">
        <v>11.94</v>
      </c>
      <c r="H102" s="165">
        <v>67</v>
      </c>
      <c r="I102" s="166">
        <v>0.19</v>
      </c>
    </row>
    <row r="103" spans="3:9" ht="12.75">
      <c r="C103" s="171" t="s">
        <v>27</v>
      </c>
      <c r="D103" s="165">
        <v>0</v>
      </c>
      <c r="E103" s="165">
        <v>0</v>
      </c>
      <c r="F103" s="165">
        <v>3</v>
      </c>
      <c r="G103" s="165">
        <v>100</v>
      </c>
      <c r="H103" s="165">
        <v>3</v>
      </c>
      <c r="I103" s="166">
        <v>0.01</v>
      </c>
    </row>
    <row r="104" spans="3:9" ht="12.75">
      <c r="C104" s="171" t="s">
        <v>21</v>
      </c>
      <c r="D104" s="165">
        <v>62</v>
      </c>
      <c r="E104" s="165">
        <v>54.39</v>
      </c>
      <c r="F104" s="165">
        <v>52</v>
      </c>
      <c r="G104" s="165">
        <v>45.61</v>
      </c>
      <c r="H104" s="165">
        <v>114</v>
      </c>
      <c r="I104" s="166">
        <v>0.32</v>
      </c>
    </row>
    <row r="105" spans="3:9" ht="12.75">
      <c r="C105" s="180" t="s">
        <v>142</v>
      </c>
      <c r="D105" s="174">
        <f>SUM(D94:D104)</f>
        <v>129</v>
      </c>
      <c r="E105" s="175">
        <f>D105*100/H105</f>
        <v>64.17910447761194</v>
      </c>
      <c r="F105" s="174">
        <f>SUM(F94:F104)</f>
        <v>72</v>
      </c>
      <c r="G105" s="175">
        <f>F105*100/H105</f>
        <v>35.82089552238806</v>
      </c>
      <c r="H105" s="174">
        <f>SUM(D105+F105)</f>
        <v>201</v>
      </c>
      <c r="I105" s="176">
        <f>H105*100/H$107</f>
        <v>0.5586126396531599</v>
      </c>
    </row>
    <row r="106" spans="3:9" ht="12.75">
      <c r="C106" s="180"/>
      <c r="D106" s="181"/>
      <c r="E106" s="175"/>
      <c r="F106" s="181"/>
      <c r="G106" s="175"/>
      <c r="H106" s="174"/>
      <c r="I106" s="182"/>
    </row>
    <row r="107" spans="3:9" ht="12.75">
      <c r="C107" s="180" t="s">
        <v>92</v>
      </c>
      <c r="D107" s="174">
        <f>SUM(D14:D104)-D52-D68-D80-D92</f>
        <v>18139</v>
      </c>
      <c r="E107" s="175">
        <f>D107*100/H107</f>
        <v>50.41131676949586</v>
      </c>
      <c r="F107" s="174">
        <f>SUM(F14:F104)-F52-F68-F80-F92</f>
        <v>17843</v>
      </c>
      <c r="G107" s="175">
        <f>F107*100/H107</f>
        <v>49.58868323050414</v>
      </c>
      <c r="H107" s="174">
        <f>SUM(H14:H104)-H52-H68-H80-H92</f>
        <v>35982</v>
      </c>
      <c r="I107" s="183">
        <v>1</v>
      </c>
    </row>
    <row r="108" spans="3:9" ht="12.75">
      <c r="C108" s="171"/>
      <c r="D108" s="177"/>
      <c r="E108" s="184"/>
      <c r="F108" s="177"/>
      <c r="G108" s="184"/>
      <c r="H108" s="177"/>
      <c r="I108" s="185"/>
    </row>
    <row r="109" spans="3:9" ht="13.5" thickBot="1">
      <c r="C109" s="186"/>
      <c r="D109" s="187"/>
      <c r="E109" s="188"/>
      <c r="F109" s="187"/>
      <c r="G109" s="188"/>
      <c r="H109" s="187"/>
      <c r="I109" s="189"/>
    </row>
  </sheetData>
  <printOptions/>
  <pageMargins left="0.75" right="0.75" top="1" bottom="1" header="0" footer="0"/>
  <pageSetup fitToHeight="2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109"/>
  <sheetViews>
    <sheetView workbookViewId="0" topLeftCell="A40">
      <selection activeCell="C1" sqref="C1:I106"/>
    </sheetView>
  </sheetViews>
  <sheetFormatPr defaultColWidth="11.421875" defaultRowHeight="12.75"/>
  <cols>
    <col min="1" max="1" width="0.9921875" style="0" customWidth="1"/>
    <col min="2" max="2" width="0.71875" style="0" customWidth="1"/>
    <col min="3" max="3" width="34.28125" style="0" customWidth="1"/>
    <col min="4" max="4" width="8.57421875" style="0" customWidth="1"/>
    <col min="5" max="5" width="7.7109375" style="0" customWidth="1"/>
    <col min="6" max="6" width="8.421875" style="0" customWidth="1"/>
    <col min="7" max="7" width="8.140625" style="0" customWidth="1"/>
    <col min="8" max="8" width="14.57421875" style="0" customWidth="1"/>
    <col min="9" max="9" width="7.421875" style="0" customWidth="1"/>
    <col min="10" max="10" width="11.421875" style="198" customWidth="1"/>
  </cols>
  <sheetData>
    <row r="2" ht="18">
      <c r="C2" s="13" t="s">
        <v>401</v>
      </c>
    </row>
    <row r="3" ht="12.75">
      <c r="C3" s="16"/>
    </row>
    <row r="4" ht="13.5" customHeight="1">
      <c r="C4" s="190" t="s">
        <v>452</v>
      </c>
    </row>
    <row r="5" ht="12.75">
      <c r="C5" s="18" t="s">
        <v>77</v>
      </c>
    </row>
    <row r="6" ht="12.75">
      <c r="C6" s="19" t="s">
        <v>1</v>
      </c>
    </row>
    <row r="7" ht="12.75">
      <c r="C7" s="21" t="s">
        <v>0</v>
      </c>
    </row>
    <row r="8" ht="12.75">
      <c r="C8" s="14"/>
    </row>
    <row r="9" ht="12.75">
      <c r="C9" s="22" t="s">
        <v>76</v>
      </c>
    </row>
    <row r="10" ht="12.75">
      <c r="C10" s="22" t="s">
        <v>465</v>
      </c>
    </row>
    <row r="11" ht="13.5" thickBot="1"/>
    <row r="12" spans="3:9" ht="13.5" thickBot="1">
      <c r="C12" s="191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104" t="s">
        <v>92</v>
      </c>
      <c r="I12" s="105" t="s">
        <v>90</v>
      </c>
    </row>
    <row r="13" spans="3:9" ht="12.75">
      <c r="C13" s="192"/>
      <c r="D13" s="168"/>
      <c r="E13" s="169"/>
      <c r="F13" s="168"/>
      <c r="G13" s="169"/>
      <c r="H13" s="169"/>
      <c r="I13" s="170"/>
    </row>
    <row r="14" spans="3:9" ht="12.75">
      <c r="C14" s="194" t="s">
        <v>55</v>
      </c>
      <c r="D14" s="177">
        <v>3</v>
      </c>
      <c r="E14" s="184">
        <v>100</v>
      </c>
      <c r="F14" s="177">
        <v>0</v>
      </c>
      <c r="G14" s="184">
        <v>0</v>
      </c>
      <c r="H14" s="177">
        <f>SUM(D14,F14)</f>
        <v>3</v>
      </c>
      <c r="I14" s="179">
        <f>100/H104*H14</f>
        <v>0.008206587153955575</v>
      </c>
    </row>
    <row r="15" spans="3:9" ht="12.75">
      <c r="C15" s="194" t="s">
        <v>2</v>
      </c>
      <c r="D15" s="177">
        <v>66</v>
      </c>
      <c r="E15" s="184">
        <v>54.1</v>
      </c>
      <c r="F15" s="177">
        <v>56</v>
      </c>
      <c r="G15" s="184">
        <v>45.9</v>
      </c>
      <c r="H15" s="177">
        <f aca="true" t="shared" si="0" ref="H15:H51">SUM(D15,F15)</f>
        <v>122</v>
      </c>
      <c r="I15" s="179">
        <f>100/H104*H15</f>
        <v>0.33373454426086</v>
      </c>
    </row>
    <row r="16" spans="3:9" ht="12.75">
      <c r="C16" s="194" t="s">
        <v>28</v>
      </c>
      <c r="D16" s="177">
        <v>2</v>
      </c>
      <c r="E16" s="184">
        <v>0</v>
      </c>
      <c r="F16" s="177">
        <v>0</v>
      </c>
      <c r="G16" s="184">
        <v>0</v>
      </c>
      <c r="H16" s="177">
        <f t="shared" si="0"/>
        <v>2</v>
      </c>
      <c r="I16" s="179">
        <f>100/H104*H16</f>
        <v>0.00547105810263705</v>
      </c>
    </row>
    <row r="17" spans="3:9" ht="12.75">
      <c r="C17" s="194" t="s">
        <v>39</v>
      </c>
      <c r="D17" s="177">
        <v>4</v>
      </c>
      <c r="E17" s="184">
        <v>50</v>
      </c>
      <c r="F17" s="177">
        <v>4</v>
      </c>
      <c r="G17" s="184">
        <v>50</v>
      </c>
      <c r="H17" s="177">
        <f t="shared" si="0"/>
        <v>8</v>
      </c>
      <c r="I17" s="179">
        <f>100/H104*H17</f>
        <v>0.0218842324105482</v>
      </c>
    </row>
    <row r="18" spans="3:9" ht="12.75">
      <c r="C18" s="194" t="s">
        <v>20</v>
      </c>
      <c r="D18" s="177">
        <v>18</v>
      </c>
      <c r="E18" s="184">
        <v>50</v>
      </c>
      <c r="F18" s="177">
        <v>18</v>
      </c>
      <c r="G18" s="184">
        <v>50</v>
      </c>
      <c r="H18" s="177">
        <f t="shared" si="0"/>
        <v>36</v>
      </c>
      <c r="I18" s="179">
        <f>100/H104*H18</f>
        <v>0.0984790458474669</v>
      </c>
    </row>
    <row r="19" spans="3:9" ht="12.75">
      <c r="C19" s="194" t="s">
        <v>396</v>
      </c>
      <c r="D19" s="177">
        <v>1</v>
      </c>
      <c r="E19" s="184">
        <v>11.11</v>
      </c>
      <c r="F19" s="177">
        <v>8</v>
      </c>
      <c r="G19" s="184">
        <v>88.89</v>
      </c>
      <c r="H19" s="177">
        <f t="shared" si="0"/>
        <v>9</v>
      </c>
      <c r="I19" s="179">
        <f>100/H104*H19</f>
        <v>0.024619761461866726</v>
      </c>
    </row>
    <row r="20" spans="3:9" ht="12.75">
      <c r="C20" s="194" t="s">
        <v>392</v>
      </c>
      <c r="D20" s="177">
        <v>3</v>
      </c>
      <c r="E20" s="184">
        <v>37.5</v>
      </c>
      <c r="F20" s="177">
        <v>5</v>
      </c>
      <c r="G20" s="184">
        <v>62.5</v>
      </c>
      <c r="H20" s="177">
        <f t="shared" si="0"/>
        <v>8</v>
      </c>
      <c r="I20" s="179">
        <f>100/H104*H20</f>
        <v>0.0218842324105482</v>
      </c>
    </row>
    <row r="21" spans="3:9" ht="12.75">
      <c r="C21" s="194" t="s">
        <v>18</v>
      </c>
      <c r="D21" s="177">
        <v>14</v>
      </c>
      <c r="E21" s="184">
        <v>41.18</v>
      </c>
      <c r="F21" s="177">
        <v>20</v>
      </c>
      <c r="G21" s="184">
        <v>58.82</v>
      </c>
      <c r="H21" s="177">
        <f t="shared" si="0"/>
        <v>34</v>
      </c>
      <c r="I21" s="179">
        <f>100/H104*H21</f>
        <v>0.09300798774482985</v>
      </c>
    </row>
    <row r="22" spans="3:9" ht="12.75">
      <c r="C22" s="194" t="s">
        <v>195</v>
      </c>
      <c r="D22" s="177">
        <v>2</v>
      </c>
      <c r="E22" s="184">
        <v>100</v>
      </c>
      <c r="F22" s="177">
        <v>0</v>
      </c>
      <c r="G22" s="184">
        <v>0</v>
      </c>
      <c r="H22" s="177">
        <f t="shared" si="0"/>
        <v>2</v>
      </c>
      <c r="I22" s="179">
        <f>100/H104*H22</f>
        <v>0.00547105810263705</v>
      </c>
    </row>
    <row r="23" spans="3:9" ht="12.75">
      <c r="C23" s="194" t="s">
        <v>64</v>
      </c>
      <c r="D23" s="177">
        <v>0</v>
      </c>
      <c r="E23" s="184">
        <v>0</v>
      </c>
      <c r="F23" s="177">
        <v>1</v>
      </c>
      <c r="G23" s="184">
        <v>100</v>
      </c>
      <c r="H23" s="177">
        <f t="shared" si="0"/>
        <v>1</v>
      </c>
      <c r="I23" s="179">
        <f>100/H104*H23</f>
        <v>0.002735529051318525</v>
      </c>
    </row>
    <row r="24" spans="3:9" ht="12.75">
      <c r="C24" s="194" t="s">
        <v>66</v>
      </c>
      <c r="D24" s="177">
        <v>1</v>
      </c>
      <c r="E24" s="184">
        <v>33.33</v>
      </c>
      <c r="F24" s="177">
        <v>2</v>
      </c>
      <c r="G24" s="184">
        <v>66.67</v>
      </c>
      <c r="H24" s="177">
        <f t="shared" si="0"/>
        <v>3</v>
      </c>
      <c r="I24" s="179">
        <f>100/H104*H24</f>
        <v>0.008206587153955575</v>
      </c>
    </row>
    <row r="25" spans="3:9" ht="12.75">
      <c r="C25" s="194" t="s">
        <v>428</v>
      </c>
      <c r="D25" s="177">
        <v>1</v>
      </c>
      <c r="E25" s="184">
        <v>50</v>
      </c>
      <c r="F25" s="177">
        <v>1</v>
      </c>
      <c r="G25" s="184">
        <v>50</v>
      </c>
      <c r="H25" s="177">
        <f t="shared" si="0"/>
        <v>2</v>
      </c>
      <c r="I25" s="179">
        <f>100/H104*H25</f>
        <v>0.00547105810263705</v>
      </c>
    </row>
    <row r="26" spans="3:12" ht="12.75">
      <c r="C26" s="194" t="s">
        <v>69</v>
      </c>
      <c r="D26" s="177">
        <v>15133</v>
      </c>
      <c r="E26" s="184">
        <v>49.91</v>
      </c>
      <c r="F26" s="177">
        <v>15188</v>
      </c>
      <c r="G26" s="184">
        <v>50.09</v>
      </c>
      <c r="H26" s="177">
        <f t="shared" si="0"/>
        <v>30321</v>
      </c>
      <c r="I26" s="179">
        <f>100/H104*H26</f>
        <v>82.943976365029</v>
      </c>
      <c r="K26" s="2"/>
      <c r="L26" s="2"/>
    </row>
    <row r="27" spans="3:9" ht="12.75">
      <c r="C27" s="194" t="s">
        <v>453</v>
      </c>
      <c r="D27" s="177">
        <v>1</v>
      </c>
      <c r="E27" s="184">
        <v>100</v>
      </c>
      <c r="F27" s="177">
        <v>0</v>
      </c>
      <c r="G27" s="184">
        <v>0</v>
      </c>
      <c r="H27" s="177">
        <f t="shared" si="0"/>
        <v>1</v>
      </c>
      <c r="I27" s="179">
        <f>100/H104*H27</f>
        <v>0.002735529051318525</v>
      </c>
    </row>
    <row r="28" spans="3:10" ht="12.75">
      <c r="C28" s="194" t="s">
        <v>33</v>
      </c>
      <c r="D28" s="177">
        <v>1</v>
      </c>
      <c r="E28" s="184">
        <v>100</v>
      </c>
      <c r="F28" s="177">
        <v>0</v>
      </c>
      <c r="G28" s="184">
        <v>0</v>
      </c>
      <c r="H28" s="177">
        <f t="shared" si="0"/>
        <v>1</v>
      </c>
      <c r="I28" s="179">
        <f>100/H104*H28</f>
        <v>0.002735529051318525</v>
      </c>
      <c r="J28" s="165"/>
    </row>
    <row r="29" spans="3:9" ht="12.75">
      <c r="C29" s="194" t="s">
        <v>4</v>
      </c>
      <c r="D29" s="177">
        <v>74</v>
      </c>
      <c r="E29" s="178">
        <f>100/H29*D29</f>
        <v>48.36601307189542</v>
      </c>
      <c r="F29" s="177">
        <v>79</v>
      </c>
      <c r="G29" s="178">
        <f>100/H29*F29</f>
        <v>51.63398692810458</v>
      </c>
      <c r="H29" s="177">
        <f t="shared" si="0"/>
        <v>153</v>
      </c>
      <c r="I29" s="179">
        <f>100/H104*H29</f>
        <v>0.41853594485173434</v>
      </c>
    </row>
    <row r="30" spans="3:9" ht="12.75">
      <c r="C30" s="194" t="s">
        <v>421</v>
      </c>
      <c r="D30" s="177">
        <v>8</v>
      </c>
      <c r="E30" s="184">
        <v>50</v>
      </c>
      <c r="F30" s="177">
        <v>8</v>
      </c>
      <c r="G30" s="184">
        <v>50</v>
      </c>
      <c r="H30" s="177">
        <f t="shared" si="0"/>
        <v>16</v>
      </c>
      <c r="I30" s="179">
        <f>100/H104*H30</f>
        <v>0.0437684648210964</v>
      </c>
    </row>
    <row r="31" spans="3:9" ht="12.75">
      <c r="C31" s="194" t="s">
        <v>65</v>
      </c>
      <c r="D31" s="177">
        <v>5</v>
      </c>
      <c r="E31" s="184">
        <v>83.33</v>
      </c>
      <c r="F31" s="177">
        <v>1</v>
      </c>
      <c r="G31" s="184">
        <v>16.67</v>
      </c>
      <c r="H31" s="177">
        <f t="shared" si="0"/>
        <v>6</v>
      </c>
      <c r="I31" s="179">
        <f>100/H104*H31</f>
        <v>0.01641317430791115</v>
      </c>
    </row>
    <row r="32" spans="3:9" ht="12.75">
      <c r="C32" s="194" t="s">
        <v>50</v>
      </c>
      <c r="D32" s="177">
        <v>2</v>
      </c>
      <c r="E32" s="184">
        <v>66.67</v>
      </c>
      <c r="F32" s="177">
        <v>1</v>
      </c>
      <c r="G32" s="184">
        <v>33.33</v>
      </c>
      <c r="H32" s="177">
        <f t="shared" si="0"/>
        <v>3</v>
      </c>
      <c r="I32" s="179">
        <f>100/H104*H32</f>
        <v>0.008206587153955575</v>
      </c>
    </row>
    <row r="33" spans="3:9" ht="12.75">
      <c r="C33" s="194" t="s">
        <v>16</v>
      </c>
      <c r="D33" s="177">
        <v>6</v>
      </c>
      <c r="E33" s="184">
        <v>60</v>
      </c>
      <c r="F33" s="177">
        <v>4</v>
      </c>
      <c r="G33" s="184">
        <v>40</v>
      </c>
      <c r="H33" s="177">
        <f t="shared" si="0"/>
        <v>10</v>
      </c>
      <c r="I33" s="179">
        <f>100/H104*H33</f>
        <v>0.02735529051318525</v>
      </c>
    </row>
    <row r="34" spans="3:9" ht="12.75">
      <c r="C34" s="194" t="s">
        <v>7</v>
      </c>
      <c r="D34" s="177">
        <v>157</v>
      </c>
      <c r="E34" s="184">
        <v>59.92</v>
      </c>
      <c r="F34" s="177">
        <v>105</v>
      </c>
      <c r="G34" s="184">
        <v>40.08</v>
      </c>
      <c r="H34" s="177">
        <f t="shared" si="0"/>
        <v>262</v>
      </c>
      <c r="I34" s="179">
        <f>100/H104*H34</f>
        <v>0.7167086114454535</v>
      </c>
    </row>
    <row r="35" spans="3:9" ht="12.75">
      <c r="C35" s="194" t="s">
        <v>70</v>
      </c>
      <c r="D35" s="177">
        <v>2</v>
      </c>
      <c r="E35" s="184">
        <v>40</v>
      </c>
      <c r="F35" s="177">
        <v>3</v>
      </c>
      <c r="G35" s="184">
        <v>60</v>
      </c>
      <c r="H35" s="177">
        <f t="shared" si="0"/>
        <v>5</v>
      </c>
      <c r="I35" s="179">
        <f>100/H104*H35</f>
        <v>0.013677645256592624</v>
      </c>
    </row>
    <row r="36" spans="3:9" ht="12.75">
      <c r="C36" s="194" t="s">
        <v>436</v>
      </c>
      <c r="D36" s="177">
        <v>1</v>
      </c>
      <c r="E36" s="184">
        <v>50</v>
      </c>
      <c r="F36" s="177">
        <v>1</v>
      </c>
      <c r="G36" s="184">
        <v>50</v>
      </c>
      <c r="H36" s="177">
        <f t="shared" si="0"/>
        <v>2</v>
      </c>
      <c r="I36" s="179">
        <f>100/H104*H36</f>
        <v>0.00547105810263705</v>
      </c>
    </row>
    <row r="37" spans="3:9" ht="12.75">
      <c r="C37" s="194" t="s">
        <v>56</v>
      </c>
      <c r="D37" s="177">
        <v>1</v>
      </c>
      <c r="E37" s="184">
        <v>100</v>
      </c>
      <c r="F37" s="177">
        <v>0</v>
      </c>
      <c r="G37" s="184">
        <v>0</v>
      </c>
      <c r="H37" s="177">
        <f t="shared" si="0"/>
        <v>1</v>
      </c>
      <c r="I37" s="179">
        <f>100/H104*H37</f>
        <v>0.002735529051318525</v>
      </c>
    </row>
    <row r="38" spans="3:9" ht="12.75">
      <c r="C38" s="194" t="s">
        <v>29</v>
      </c>
      <c r="D38" s="177">
        <v>0</v>
      </c>
      <c r="E38" s="184">
        <v>0</v>
      </c>
      <c r="F38" s="177">
        <v>4</v>
      </c>
      <c r="G38" s="184">
        <v>100</v>
      </c>
      <c r="H38" s="177">
        <f t="shared" si="0"/>
        <v>4</v>
      </c>
      <c r="I38" s="179">
        <f>100/H104*H38</f>
        <v>0.0109421162052741</v>
      </c>
    </row>
    <row r="39" spans="3:9" ht="12.75">
      <c r="C39" s="194" t="s">
        <v>393</v>
      </c>
      <c r="D39" s="177">
        <v>3</v>
      </c>
      <c r="E39" s="184">
        <v>60</v>
      </c>
      <c r="F39" s="177">
        <v>2</v>
      </c>
      <c r="G39" s="184">
        <v>40</v>
      </c>
      <c r="H39" s="177">
        <f t="shared" si="0"/>
        <v>5</v>
      </c>
      <c r="I39" s="179">
        <f>100/H104*H39</f>
        <v>0.013677645256592624</v>
      </c>
    </row>
    <row r="40" spans="3:9" ht="12.75">
      <c r="C40" s="194" t="s">
        <v>37</v>
      </c>
      <c r="D40" s="177">
        <v>1</v>
      </c>
      <c r="E40" s="184">
        <v>100</v>
      </c>
      <c r="F40" s="177">
        <v>0</v>
      </c>
      <c r="G40" s="184">
        <v>0</v>
      </c>
      <c r="H40" s="177">
        <f t="shared" si="0"/>
        <v>1</v>
      </c>
      <c r="I40" s="179">
        <f>100/H104*H40</f>
        <v>0.002735529051318525</v>
      </c>
    </row>
    <row r="41" spans="3:9" ht="12.75">
      <c r="C41" s="194" t="s">
        <v>25</v>
      </c>
      <c r="D41" s="177">
        <v>16</v>
      </c>
      <c r="E41" s="184">
        <v>57.14</v>
      </c>
      <c r="F41" s="177">
        <v>12</v>
      </c>
      <c r="G41" s="184">
        <v>42.86</v>
      </c>
      <c r="H41" s="177">
        <f t="shared" si="0"/>
        <v>28</v>
      </c>
      <c r="I41" s="179">
        <f>100/H104*H41</f>
        <v>0.0765948134369187</v>
      </c>
    </row>
    <row r="42" spans="3:13" ht="12.75">
      <c r="C42" s="194" t="s">
        <v>47</v>
      </c>
      <c r="D42" s="177">
        <v>57</v>
      </c>
      <c r="E42" s="184">
        <v>55.34</v>
      </c>
      <c r="F42" s="177">
        <v>46</v>
      </c>
      <c r="G42" s="184">
        <v>44.66</v>
      </c>
      <c r="H42" s="177">
        <f t="shared" si="0"/>
        <v>103</v>
      </c>
      <c r="I42" s="179">
        <f>100/H104*H42</f>
        <v>0.28175949228580804</v>
      </c>
      <c r="K42" s="2"/>
      <c r="L42" s="2"/>
      <c r="M42" s="2"/>
    </row>
    <row r="43" spans="3:9" ht="12.75">
      <c r="C43" s="194" t="s">
        <v>8</v>
      </c>
      <c r="D43" s="177">
        <v>19</v>
      </c>
      <c r="E43" s="184">
        <v>50</v>
      </c>
      <c r="F43" s="177">
        <v>19</v>
      </c>
      <c r="G43" s="184">
        <v>50</v>
      </c>
      <c r="H43" s="177">
        <f t="shared" si="0"/>
        <v>38</v>
      </c>
      <c r="I43" s="179">
        <f>100/H104*H43</f>
        <v>0.10395010395010394</v>
      </c>
    </row>
    <row r="44" spans="3:9" ht="12.75">
      <c r="C44" s="194" t="s">
        <v>118</v>
      </c>
      <c r="D44" s="177">
        <v>26</v>
      </c>
      <c r="E44" s="184">
        <v>56.52</v>
      </c>
      <c r="F44" s="177">
        <v>20</v>
      </c>
      <c r="G44" s="184">
        <v>43.48</v>
      </c>
      <c r="H44" s="177">
        <f t="shared" si="0"/>
        <v>46</v>
      </c>
      <c r="I44" s="179">
        <f>100/H104*H44</f>
        <v>0.12583433636065214</v>
      </c>
    </row>
    <row r="45" spans="3:9" ht="12.75">
      <c r="C45" s="194" t="s">
        <v>17</v>
      </c>
      <c r="D45" s="177">
        <v>12</v>
      </c>
      <c r="E45" s="184">
        <v>48</v>
      </c>
      <c r="F45" s="177">
        <v>13</v>
      </c>
      <c r="G45" s="184">
        <v>52</v>
      </c>
      <c r="H45" s="177">
        <f t="shared" si="0"/>
        <v>25</v>
      </c>
      <c r="I45" s="179">
        <f>100/H104*H45</f>
        <v>0.06838822628296312</v>
      </c>
    </row>
    <row r="46" spans="3:9" ht="12.75">
      <c r="C46" s="194" t="s">
        <v>71</v>
      </c>
      <c r="D46" s="177">
        <v>264</v>
      </c>
      <c r="E46" s="178">
        <f>100/H46*D46</f>
        <v>48.79852125693161</v>
      </c>
      <c r="F46" s="177">
        <v>277</v>
      </c>
      <c r="G46" s="178">
        <f>100/H46*F46</f>
        <v>51.20147874306839</v>
      </c>
      <c r="H46" s="177">
        <f t="shared" si="0"/>
        <v>541</v>
      </c>
      <c r="I46" s="179">
        <f>100/H104*H46</f>
        <v>1.479921216763322</v>
      </c>
    </row>
    <row r="47" spans="3:9" ht="12.75">
      <c r="C47" s="194" t="s">
        <v>10</v>
      </c>
      <c r="D47" s="177">
        <v>23</v>
      </c>
      <c r="E47" s="178">
        <f>100/H47*D47</f>
        <v>33.82352941176471</v>
      </c>
      <c r="F47" s="177">
        <v>45</v>
      </c>
      <c r="G47" s="178">
        <f>100/H47*F47</f>
        <v>66.1764705882353</v>
      </c>
      <c r="H47" s="177">
        <f t="shared" si="0"/>
        <v>68</v>
      </c>
      <c r="I47" s="179">
        <f>100/H104*H47</f>
        <v>0.1860159754896597</v>
      </c>
    </row>
    <row r="48" spans="3:9" ht="12.75">
      <c r="C48" s="194" t="s">
        <v>454</v>
      </c>
      <c r="D48" s="177">
        <v>1</v>
      </c>
      <c r="E48" s="184">
        <v>100</v>
      </c>
      <c r="F48" s="177">
        <v>0</v>
      </c>
      <c r="G48" s="184">
        <v>0</v>
      </c>
      <c r="H48" s="177">
        <f t="shared" si="0"/>
        <v>1</v>
      </c>
      <c r="I48" s="179">
        <f>100/H104*H48</f>
        <v>0.002735529051318525</v>
      </c>
    </row>
    <row r="49" spans="3:9" ht="12.75">
      <c r="C49" s="194" t="s">
        <v>26</v>
      </c>
      <c r="D49" s="177">
        <v>4</v>
      </c>
      <c r="E49" s="178">
        <f>100/H49*D49</f>
        <v>26.666666666666668</v>
      </c>
      <c r="F49" s="177">
        <v>11</v>
      </c>
      <c r="G49" s="178">
        <f>100/H49*F49</f>
        <v>73.33333333333334</v>
      </c>
      <c r="H49" s="177">
        <f t="shared" si="0"/>
        <v>15</v>
      </c>
      <c r="I49" s="179">
        <f>100/H104*H49</f>
        <v>0.04103293576977787</v>
      </c>
    </row>
    <row r="50" spans="3:9" ht="12.75">
      <c r="C50" s="194" t="s">
        <v>12</v>
      </c>
      <c r="D50" s="177">
        <v>5</v>
      </c>
      <c r="E50" s="184">
        <v>29.41</v>
      </c>
      <c r="F50" s="177">
        <v>12</v>
      </c>
      <c r="G50" s="184">
        <v>70.59</v>
      </c>
      <c r="H50" s="177">
        <f t="shared" si="0"/>
        <v>17</v>
      </c>
      <c r="I50" s="179">
        <f>100/H104*H50</f>
        <v>0.046503993872414925</v>
      </c>
    </row>
    <row r="51" spans="3:9" ht="12.75">
      <c r="C51" s="194" t="s">
        <v>394</v>
      </c>
      <c r="D51" s="177">
        <v>71</v>
      </c>
      <c r="E51" s="184">
        <v>47.65</v>
      </c>
      <c r="F51" s="177">
        <v>78</v>
      </c>
      <c r="G51" s="184">
        <v>52.35</v>
      </c>
      <c r="H51" s="177">
        <f t="shared" si="0"/>
        <v>149</v>
      </c>
      <c r="I51" s="179">
        <f>100/H104*H51</f>
        <v>0.4075938286464602</v>
      </c>
    </row>
    <row r="52" spans="3:9" ht="12.75">
      <c r="C52" s="193" t="s">
        <v>124</v>
      </c>
      <c r="D52" s="174">
        <f>SUM(D14:D51)</f>
        <v>16008</v>
      </c>
      <c r="E52" s="175">
        <f>100/H52*D52</f>
        <v>49.94384125795582</v>
      </c>
      <c r="F52" s="174">
        <f>SUM(F14:F51)</f>
        <v>16044</v>
      </c>
      <c r="G52" s="175">
        <f>100/H52*F52</f>
        <v>50.056158742044175</v>
      </c>
      <c r="H52" s="174">
        <f>SUM(H14:H51)</f>
        <v>32052</v>
      </c>
      <c r="I52" s="176">
        <f>100/H104*H52</f>
        <v>87.67917715286136</v>
      </c>
    </row>
    <row r="53" spans="3:9" ht="12.75">
      <c r="C53" s="195"/>
      <c r="D53" s="200"/>
      <c r="E53" s="201"/>
      <c r="F53" s="200"/>
      <c r="G53" s="201"/>
      <c r="H53" s="203"/>
      <c r="I53" s="199"/>
    </row>
    <row r="54" spans="3:9" ht="12.75">
      <c r="C54" s="194" t="s">
        <v>395</v>
      </c>
      <c r="D54" s="177">
        <v>15</v>
      </c>
      <c r="E54" s="184">
        <v>62.5</v>
      </c>
      <c r="F54" s="177">
        <v>9</v>
      </c>
      <c r="G54" s="184">
        <v>37.5</v>
      </c>
      <c r="H54" s="177">
        <f>SUM(D54,F54)</f>
        <v>24</v>
      </c>
      <c r="I54" s="179">
        <f>100/H104*H54</f>
        <v>0.0656526972316446</v>
      </c>
    </row>
    <row r="55" spans="3:9" ht="12.75">
      <c r="C55" s="194" t="s">
        <v>437</v>
      </c>
      <c r="D55" s="177">
        <v>1</v>
      </c>
      <c r="E55" s="184">
        <v>50</v>
      </c>
      <c r="F55" s="177">
        <v>1</v>
      </c>
      <c r="G55" s="184">
        <v>50</v>
      </c>
      <c r="H55" s="177">
        <f aca="true" t="shared" si="1" ref="H55:H64">SUM(D55,F55)</f>
        <v>2</v>
      </c>
      <c r="I55" s="179">
        <f>100/H104*H55</f>
        <v>0.00547105810263705</v>
      </c>
    </row>
    <row r="56" spans="3:9" ht="12.75">
      <c r="C56" s="194" t="s">
        <v>72</v>
      </c>
      <c r="D56" s="177">
        <v>0</v>
      </c>
      <c r="E56" s="184">
        <v>0</v>
      </c>
      <c r="F56" s="177">
        <v>2</v>
      </c>
      <c r="G56" s="184">
        <v>100</v>
      </c>
      <c r="H56" s="177">
        <f t="shared" si="1"/>
        <v>2</v>
      </c>
      <c r="I56" s="179">
        <f>100/H104*H56</f>
        <v>0.00547105810263705</v>
      </c>
    </row>
    <row r="57" spans="3:9" ht="12.75">
      <c r="C57" s="194" t="s">
        <v>455</v>
      </c>
      <c r="D57" s="177">
        <v>1</v>
      </c>
      <c r="E57" s="184">
        <v>14.29</v>
      </c>
      <c r="F57" s="177">
        <v>6</v>
      </c>
      <c r="G57" s="184">
        <v>85.71</v>
      </c>
      <c r="H57" s="177">
        <f t="shared" si="1"/>
        <v>7</v>
      </c>
      <c r="I57" s="179">
        <f>100/H104*H57</f>
        <v>0.019148703359229673</v>
      </c>
    </row>
    <row r="58" spans="3:9" ht="12.75">
      <c r="C58" s="194" t="s">
        <v>58</v>
      </c>
      <c r="D58" s="177">
        <v>6</v>
      </c>
      <c r="E58" s="184">
        <v>40</v>
      </c>
      <c r="F58" s="177">
        <v>9</v>
      </c>
      <c r="G58" s="184">
        <v>60</v>
      </c>
      <c r="H58" s="177">
        <f t="shared" si="1"/>
        <v>15</v>
      </c>
      <c r="I58" s="179">
        <f>100/H104*H58</f>
        <v>0.04103293576977787</v>
      </c>
    </row>
    <row r="59" spans="3:9" ht="12.75">
      <c r="C59" s="194" t="s">
        <v>448</v>
      </c>
      <c r="D59" s="177">
        <v>1</v>
      </c>
      <c r="E59" s="184">
        <v>100</v>
      </c>
      <c r="F59" s="177">
        <v>0</v>
      </c>
      <c r="G59" s="184">
        <v>0</v>
      </c>
      <c r="H59" s="177">
        <f t="shared" si="1"/>
        <v>1</v>
      </c>
      <c r="I59" s="179">
        <f>100/H104*H59</f>
        <v>0.002735529051318525</v>
      </c>
    </row>
    <row r="60" spans="3:9" ht="12.75">
      <c r="C60" s="194" t="s">
        <v>423</v>
      </c>
      <c r="D60" s="177">
        <v>6</v>
      </c>
      <c r="E60" s="184">
        <v>46.15</v>
      </c>
      <c r="F60" s="177">
        <v>7</v>
      </c>
      <c r="G60" s="184">
        <v>53.85</v>
      </c>
      <c r="H60" s="177">
        <f t="shared" si="1"/>
        <v>13</v>
      </c>
      <c r="I60" s="179">
        <f>100/H104*H60</f>
        <v>0.03556187766714083</v>
      </c>
    </row>
    <row r="61" spans="3:9" ht="12.75">
      <c r="C61" s="194" t="s">
        <v>6</v>
      </c>
      <c r="D61" s="177">
        <v>1524</v>
      </c>
      <c r="E61" s="184">
        <v>57.08</v>
      </c>
      <c r="F61" s="177">
        <v>1146</v>
      </c>
      <c r="G61" s="184">
        <v>42.92</v>
      </c>
      <c r="H61" s="177">
        <f t="shared" si="1"/>
        <v>2670</v>
      </c>
      <c r="I61" s="179">
        <f>100/H104*H61</f>
        <v>7.303862567020461</v>
      </c>
    </row>
    <row r="62" spans="3:9" ht="12.75">
      <c r="C62" s="194" t="s">
        <v>450</v>
      </c>
      <c r="D62" s="200">
        <v>1</v>
      </c>
      <c r="E62" s="201">
        <v>100</v>
      </c>
      <c r="F62" s="200">
        <v>0</v>
      </c>
      <c r="G62" s="201">
        <v>0</v>
      </c>
      <c r="H62" s="177">
        <f t="shared" si="1"/>
        <v>1</v>
      </c>
      <c r="I62" s="179">
        <f>100/H104*H62</f>
        <v>0.002735529051318525</v>
      </c>
    </row>
    <row r="63" spans="3:9" ht="12.75">
      <c r="C63" s="194" t="s">
        <v>11</v>
      </c>
      <c r="D63" s="200">
        <v>7</v>
      </c>
      <c r="E63" s="201">
        <v>53.85</v>
      </c>
      <c r="F63" s="200">
        <v>6</v>
      </c>
      <c r="G63" s="201">
        <v>46.15</v>
      </c>
      <c r="H63" s="177">
        <f t="shared" si="1"/>
        <v>13</v>
      </c>
      <c r="I63" s="179">
        <f>100/H104*H63</f>
        <v>0.03556187766714083</v>
      </c>
    </row>
    <row r="64" spans="3:9" ht="12.75">
      <c r="C64" s="194" t="s">
        <v>399</v>
      </c>
      <c r="D64" s="200">
        <v>2</v>
      </c>
      <c r="E64" s="201">
        <v>100</v>
      </c>
      <c r="F64" s="200">
        <v>0</v>
      </c>
      <c r="G64" s="201">
        <v>0</v>
      </c>
      <c r="H64" s="177">
        <f t="shared" si="1"/>
        <v>2</v>
      </c>
      <c r="I64" s="179">
        <f>100/H104*H64</f>
        <v>0.00547105810263705</v>
      </c>
    </row>
    <row r="65" spans="3:9" ht="12.75">
      <c r="C65" s="193" t="s">
        <v>130</v>
      </c>
      <c r="D65" s="174">
        <f>SUM(D54:D64)</f>
        <v>1564</v>
      </c>
      <c r="E65" s="175">
        <f>100/H65*D65</f>
        <v>56.87272727272727</v>
      </c>
      <c r="F65" s="174">
        <f>SUM(F53:F63)</f>
        <v>1186</v>
      </c>
      <c r="G65" s="175">
        <f>100/H65*F65</f>
        <v>43.127272727272725</v>
      </c>
      <c r="H65" s="174">
        <f>SUM(H54:H64)</f>
        <v>2750</v>
      </c>
      <c r="I65" s="176">
        <f>100/H104*H65</f>
        <v>7.522704891125944</v>
      </c>
    </row>
    <row r="66" spans="3:9" ht="12.75">
      <c r="C66" s="194" t="s">
        <v>432</v>
      </c>
      <c r="D66" s="177">
        <v>1</v>
      </c>
      <c r="E66" s="184">
        <v>100</v>
      </c>
      <c r="F66" s="177">
        <v>0</v>
      </c>
      <c r="G66" s="184">
        <v>0</v>
      </c>
      <c r="H66" s="177">
        <f>SUM(D66,F66)</f>
        <v>1</v>
      </c>
      <c r="I66" s="179">
        <f>100/H104*H66</f>
        <v>0.002735529051318525</v>
      </c>
    </row>
    <row r="67" spans="3:9" ht="12.75">
      <c r="C67" s="194" t="s">
        <v>14</v>
      </c>
      <c r="D67" s="177">
        <v>18</v>
      </c>
      <c r="E67" s="184">
        <v>39.13</v>
      </c>
      <c r="F67" s="177">
        <v>28</v>
      </c>
      <c r="G67" s="184">
        <v>60.87</v>
      </c>
      <c r="H67" s="177">
        <f aca="true" t="shared" si="2" ref="H67:H76">SUM(D67,F67)</f>
        <v>46</v>
      </c>
      <c r="I67" s="179">
        <f>100/H104*H67</f>
        <v>0.12583433636065214</v>
      </c>
    </row>
    <row r="68" spans="3:9" ht="12.75">
      <c r="C68" s="194" t="s">
        <v>30</v>
      </c>
      <c r="D68" s="177">
        <v>2</v>
      </c>
      <c r="E68" s="184">
        <v>100</v>
      </c>
      <c r="F68" s="177">
        <v>0</v>
      </c>
      <c r="G68" s="184">
        <v>0</v>
      </c>
      <c r="H68" s="177">
        <f t="shared" si="2"/>
        <v>2</v>
      </c>
      <c r="I68" s="179">
        <f>100/H104*H68</f>
        <v>0.00547105810263705</v>
      </c>
    </row>
    <row r="69" spans="3:9" ht="12.75">
      <c r="C69" s="194" t="s">
        <v>23</v>
      </c>
      <c r="D69" s="177">
        <v>13</v>
      </c>
      <c r="E69" s="184">
        <v>59.09</v>
      </c>
      <c r="F69" s="177">
        <v>9</v>
      </c>
      <c r="G69" s="184">
        <v>40.91</v>
      </c>
      <c r="H69" s="177">
        <f t="shared" si="2"/>
        <v>22</v>
      </c>
      <c r="I69" s="179">
        <f>100/H104*H69</f>
        <v>0.06018163912900755</v>
      </c>
    </row>
    <row r="70" spans="3:9" ht="12.75">
      <c r="C70" s="194" t="s">
        <v>439</v>
      </c>
      <c r="D70" s="177">
        <v>2</v>
      </c>
      <c r="E70" s="184">
        <v>100</v>
      </c>
      <c r="F70" s="177">
        <v>0</v>
      </c>
      <c r="G70" s="184">
        <v>0</v>
      </c>
      <c r="H70" s="177">
        <f t="shared" si="2"/>
        <v>2</v>
      </c>
      <c r="I70" s="179">
        <f>100/H104*H70</f>
        <v>0.00547105810263705</v>
      </c>
    </row>
    <row r="71" spans="3:9" ht="12.75">
      <c r="C71" s="194" t="s">
        <v>15</v>
      </c>
      <c r="D71" s="177">
        <v>1</v>
      </c>
      <c r="E71" s="184">
        <v>25</v>
      </c>
      <c r="F71" s="177">
        <v>3</v>
      </c>
      <c r="G71" s="184">
        <v>75</v>
      </c>
      <c r="H71" s="177">
        <f t="shared" si="2"/>
        <v>4</v>
      </c>
      <c r="I71" s="179">
        <f>100/H104*H71</f>
        <v>0.0109421162052741</v>
      </c>
    </row>
    <row r="72" spans="3:9" ht="12.75">
      <c r="C72" s="194" t="s">
        <v>45</v>
      </c>
      <c r="D72" s="177">
        <v>2</v>
      </c>
      <c r="E72" s="184">
        <v>20</v>
      </c>
      <c r="F72" s="177">
        <v>8</v>
      </c>
      <c r="G72" s="184">
        <v>80</v>
      </c>
      <c r="H72" s="177">
        <f t="shared" si="2"/>
        <v>10</v>
      </c>
      <c r="I72" s="179">
        <f>100/H104*H72</f>
        <v>0.02735529051318525</v>
      </c>
    </row>
    <row r="73" spans="3:9" ht="12.75">
      <c r="C73" s="194" t="s">
        <v>456</v>
      </c>
      <c r="D73" s="177">
        <v>1</v>
      </c>
      <c r="E73" s="184">
        <v>100</v>
      </c>
      <c r="F73" s="177">
        <v>0</v>
      </c>
      <c r="G73" s="184">
        <v>0</v>
      </c>
      <c r="H73" s="177">
        <f t="shared" si="2"/>
        <v>1</v>
      </c>
      <c r="I73" s="179">
        <f>100/H104*H73</f>
        <v>0.002735529051318525</v>
      </c>
    </row>
    <row r="74" spans="3:9" ht="12.75">
      <c r="C74" s="194" t="s">
        <v>5</v>
      </c>
      <c r="D74" s="177">
        <v>10</v>
      </c>
      <c r="E74" s="184">
        <v>43.48</v>
      </c>
      <c r="F74" s="177">
        <v>13</v>
      </c>
      <c r="G74" s="184">
        <v>56.52</v>
      </c>
      <c r="H74" s="177">
        <f t="shared" si="2"/>
        <v>23</v>
      </c>
      <c r="I74" s="179">
        <f>100/H104*H74</f>
        <v>0.06291716818032607</v>
      </c>
    </row>
    <row r="75" spans="3:9" ht="12.75">
      <c r="C75" s="194" t="s">
        <v>457</v>
      </c>
      <c r="D75" s="177">
        <v>1</v>
      </c>
      <c r="E75" s="184">
        <v>100</v>
      </c>
      <c r="F75" s="177">
        <v>0</v>
      </c>
      <c r="G75" s="184">
        <v>0</v>
      </c>
      <c r="H75" s="177">
        <f t="shared" si="2"/>
        <v>1</v>
      </c>
      <c r="I75" s="179">
        <f>100/H104*H75</f>
        <v>0.002735529051318525</v>
      </c>
    </row>
    <row r="76" spans="3:9" ht="12.75">
      <c r="C76" s="194" t="s">
        <v>9</v>
      </c>
      <c r="D76" s="177">
        <v>36</v>
      </c>
      <c r="E76" s="184">
        <v>39.13</v>
      </c>
      <c r="F76" s="177">
        <v>56</v>
      </c>
      <c r="G76" s="184">
        <v>60.87</v>
      </c>
      <c r="H76" s="177">
        <f t="shared" si="2"/>
        <v>92</v>
      </c>
      <c r="I76" s="179">
        <f>100/H104*H76</f>
        <v>0.2516686727213043</v>
      </c>
    </row>
    <row r="77" spans="3:9" ht="12.75">
      <c r="C77" s="193" t="s">
        <v>458</v>
      </c>
      <c r="D77" s="174">
        <f>SUM(D66:D76)</f>
        <v>87</v>
      </c>
      <c r="E77" s="204">
        <f>100/H77*D77</f>
        <v>42.64705882352941</v>
      </c>
      <c r="F77" s="174">
        <f>SUM(F66:F76)</f>
        <v>117</v>
      </c>
      <c r="G77" s="204">
        <f>100/H77*F77</f>
        <v>57.35294117647059</v>
      </c>
      <c r="H77" s="174">
        <f>SUM(H66:H76)</f>
        <v>204</v>
      </c>
      <c r="I77" s="176">
        <f>100/H104*H77</f>
        <v>0.558047926468979</v>
      </c>
    </row>
    <row r="78" spans="3:9" ht="12.75">
      <c r="C78" s="193"/>
      <c r="D78" s="174"/>
      <c r="E78" s="202"/>
      <c r="F78" s="174"/>
      <c r="G78" s="202"/>
      <c r="H78" s="174"/>
      <c r="I78" s="199"/>
    </row>
    <row r="79" spans="3:9" ht="12.75">
      <c r="C79" s="194" t="s">
        <v>13</v>
      </c>
      <c r="D79" s="177">
        <v>148</v>
      </c>
      <c r="E79" s="184">
        <v>51.75</v>
      </c>
      <c r="F79" s="177">
        <v>138</v>
      </c>
      <c r="G79" s="184">
        <v>48.25</v>
      </c>
      <c r="H79" s="177">
        <f>SUM(D79,F79)</f>
        <v>286</v>
      </c>
      <c r="I79" s="179">
        <f>100/H104*H79</f>
        <v>0.7823613086770982</v>
      </c>
    </row>
    <row r="80" spans="3:9" ht="12.75">
      <c r="C80" s="194" t="s">
        <v>61</v>
      </c>
      <c r="D80" s="177">
        <v>15</v>
      </c>
      <c r="E80" s="184">
        <v>36.59</v>
      </c>
      <c r="F80" s="177">
        <v>26</v>
      </c>
      <c r="G80" s="184">
        <v>63.41</v>
      </c>
      <c r="H80" s="177">
        <f aca="true" t="shared" si="3" ref="H80:H88">SUM(D80,F80)</f>
        <v>41</v>
      </c>
      <c r="I80" s="179">
        <f>100/H104*H80</f>
        <v>0.11215669110405953</v>
      </c>
    </row>
    <row r="81" spans="3:9" ht="12.75">
      <c r="C81" s="194" t="s">
        <v>3</v>
      </c>
      <c r="D81" s="177">
        <v>42</v>
      </c>
      <c r="E81" s="184">
        <v>43.3</v>
      </c>
      <c r="F81" s="177">
        <v>55</v>
      </c>
      <c r="G81" s="184">
        <v>56.7</v>
      </c>
      <c r="H81" s="177">
        <f t="shared" si="3"/>
        <v>97</v>
      </c>
      <c r="I81" s="179">
        <f>100/H104*H81</f>
        <v>0.26534631797789693</v>
      </c>
    </row>
    <row r="82" spans="3:9" ht="12.75">
      <c r="C82" s="194" t="s">
        <v>42</v>
      </c>
      <c r="D82" s="177">
        <v>123</v>
      </c>
      <c r="E82" s="184">
        <v>40.2</v>
      </c>
      <c r="F82" s="177">
        <v>183</v>
      </c>
      <c r="G82" s="184">
        <v>59.8</v>
      </c>
      <c r="H82" s="177">
        <f t="shared" si="3"/>
        <v>306</v>
      </c>
      <c r="I82" s="179">
        <f>100/H104*H82</f>
        <v>0.8370718897034687</v>
      </c>
    </row>
    <row r="83" spans="3:9" ht="12.75">
      <c r="C83" s="194" t="s">
        <v>43</v>
      </c>
      <c r="D83" s="177">
        <v>112</v>
      </c>
      <c r="E83" s="184">
        <v>44.44</v>
      </c>
      <c r="F83" s="177">
        <v>140</v>
      </c>
      <c r="G83" s="184">
        <v>55.56</v>
      </c>
      <c r="H83" s="177">
        <f t="shared" si="3"/>
        <v>252</v>
      </c>
      <c r="I83" s="179">
        <f>100/H104*H83</f>
        <v>0.6893533209322683</v>
      </c>
    </row>
    <row r="84" spans="3:9" ht="12.75">
      <c r="C84" s="194" t="s">
        <v>46</v>
      </c>
      <c r="D84" s="177">
        <v>19</v>
      </c>
      <c r="E84" s="184">
        <v>38</v>
      </c>
      <c r="F84" s="177">
        <v>31</v>
      </c>
      <c r="G84" s="184">
        <v>62</v>
      </c>
      <c r="H84" s="177">
        <f t="shared" si="3"/>
        <v>50</v>
      </c>
      <c r="I84" s="179">
        <f>100/H104*H84</f>
        <v>0.13677645256592624</v>
      </c>
    </row>
    <row r="85" spans="3:9" ht="12.75">
      <c r="C85" s="194" t="s">
        <v>19</v>
      </c>
      <c r="D85" s="177">
        <v>29</v>
      </c>
      <c r="E85" s="184">
        <v>48.33</v>
      </c>
      <c r="F85" s="177">
        <v>31</v>
      </c>
      <c r="G85" s="184">
        <v>51.67</v>
      </c>
      <c r="H85" s="177">
        <f t="shared" si="3"/>
        <v>60</v>
      </c>
      <c r="I85" s="179">
        <f>100/H104*H85</f>
        <v>0.1641317430791115</v>
      </c>
    </row>
    <row r="86" spans="3:9" ht="12.75">
      <c r="C86" s="194" t="s">
        <v>48</v>
      </c>
      <c r="D86" s="177">
        <v>56</v>
      </c>
      <c r="E86" s="184">
        <v>50.45</v>
      </c>
      <c r="F86" s="177">
        <v>55</v>
      </c>
      <c r="G86" s="184">
        <v>49.55</v>
      </c>
      <c r="H86" s="177">
        <f t="shared" si="3"/>
        <v>111</v>
      </c>
      <c r="I86" s="179">
        <f>100/H104*H86</f>
        <v>0.30364372469635625</v>
      </c>
    </row>
    <row r="87" spans="3:9" ht="12.75">
      <c r="C87" s="194" t="s">
        <v>49</v>
      </c>
      <c r="D87" s="177">
        <v>22</v>
      </c>
      <c r="E87" s="184">
        <v>51.16</v>
      </c>
      <c r="F87" s="177">
        <v>21</v>
      </c>
      <c r="G87" s="184">
        <v>48.84</v>
      </c>
      <c r="H87" s="177">
        <f t="shared" si="3"/>
        <v>43</v>
      </c>
      <c r="I87" s="179">
        <f>100/H104*H87</f>
        <v>0.11762774920669657</v>
      </c>
    </row>
    <row r="88" spans="3:9" ht="12.75">
      <c r="C88" s="194" t="s">
        <v>22</v>
      </c>
      <c r="D88" s="177">
        <v>36</v>
      </c>
      <c r="E88" s="184">
        <v>48.65</v>
      </c>
      <c r="F88" s="177">
        <v>38</v>
      </c>
      <c r="G88" s="184">
        <v>51.35</v>
      </c>
      <c r="H88" s="177">
        <f t="shared" si="3"/>
        <v>74</v>
      </c>
      <c r="I88" s="179">
        <f>100/H104*H88</f>
        <v>0.20242914979757085</v>
      </c>
    </row>
    <row r="89" spans="3:9" ht="12.75">
      <c r="C89" s="193" t="s">
        <v>139</v>
      </c>
      <c r="D89" s="174">
        <f>SUM(D79:D88)</f>
        <v>602</v>
      </c>
      <c r="E89" s="175">
        <f>100/H89*D89</f>
        <v>45.60606060606061</v>
      </c>
      <c r="F89" s="174">
        <f>SUM(F79:F88)</f>
        <v>718</v>
      </c>
      <c r="G89" s="175">
        <f>100/H89*F89</f>
        <v>54.3939393939394</v>
      </c>
      <c r="H89" s="174">
        <f>SUM(H79:H88)</f>
        <v>1320</v>
      </c>
      <c r="I89" s="176">
        <f>100/H104*H89</f>
        <v>3.610898347740453</v>
      </c>
    </row>
    <row r="90" spans="3:9" ht="12.75">
      <c r="C90" s="193"/>
      <c r="D90" s="181"/>
      <c r="E90" s="175"/>
      <c r="F90" s="181"/>
      <c r="G90" s="175"/>
      <c r="H90" s="174"/>
      <c r="I90" s="199"/>
    </row>
    <row r="91" spans="3:9" ht="12.75">
      <c r="C91" s="194" t="s">
        <v>52</v>
      </c>
      <c r="D91" s="177">
        <v>0</v>
      </c>
      <c r="E91" s="184">
        <v>0</v>
      </c>
      <c r="F91" s="177">
        <v>1</v>
      </c>
      <c r="G91" s="184">
        <v>100</v>
      </c>
      <c r="H91" s="177">
        <f>SUM(D91,F91)</f>
        <v>1</v>
      </c>
      <c r="I91" s="179">
        <f>100/H104*H91</f>
        <v>0.002735529051318525</v>
      </c>
    </row>
    <row r="92" spans="3:9" ht="12.75">
      <c r="C92" s="194" t="s">
        <v>441</v>
      </c>
      <c r="D92" s="177">
        <v>1</v>
      </c>
      <c r="E92" s="184">
        <v>100</v>
      </c>
      <c r="F92" s="177">
        <v>0</v>
      </c>
      <c r="G92" s="184">
        <v>0</v>
      </c>
      <c r="H92" s="177">
        <f aca="true" t="shared" si="4" ref="H92:H101">SUM(D92,F92)</f>
        <v>1</v>
      </c>
      <c r="I92" s="179">
        <f>100/H104*H92</f>
        <v>0.002735529051318525</v>
      </c>
    </row>
    <row r="93" spans="3:9" ht="12.75">
      <c r="C93" s="194" t="s">
        <v>44</v>
      </c>
      <c r="D93" s="177">
        <v>0</v>
      </c>
      <c r="E93" s="184">
        <v>0</v>
      </c>
      <c r="F93" s="177">
        <v>4</v>
      </c>
      <c r="G93" s="184">
        <v>100</v>
      </c>
      <c r="H93" s="177">
        <f t="shared" si="4"/>
        <v>4</v>
      </c>
      <c r="I93" s="179">
        <f>100/H104*H93</f>
        <v>0.0109421162052741</v>
      </c>
    </row>
    <row r="94" spans="3:9" ht="12.75">
      <c r="C94" s="194" t="s">
        <v>442</v>
      </c>
      <c r="D94" s="177">
        <v>1</v>
      </c>
      <c r="E94" s="184">
        <v>100</v>
      </c>
      <c r="F94" s="177">
        <v>0</v>
      </c>
      <c r="G94" s="184">
        <v>0</v>
      </c>
      <c r="H94" s="177">
        <f t="shared" si="4"/>
        <v>1</v>
      </c>
      <c r="I94" s="179">
        <f>100/H104*H94</f>
        <v>0.002735529051318525</v>
      </c>
    </row>
    <row r="95" spans="3:9" ht="12.75">
      <c r="C95" s="194" t="s">
        <v>24</v>
      </c>
      <c r="D95" s="177">
        <v>2</v>
      </c>
      <c r="E95" s="184">
        <v>66.67</v>
      </c>
      <c r="F95" s="177">
        <v>1</v>
      </c>
      <c r="G95" s="184">
        <v>33.33</v>
      </c>
      <c r="H95" s="177">
        <f t="shared" si="4"/>
        <v>3</v>
      </c>
      <c r="I95" s="179">
        <f>100/H104*H95</f>
        <v>0.008206587153955575</v>
      </c>
    </row>
    <row r="96" spans="3:9" ht="12.75">
      <c r="C96" s="194" t="s">
        <v>73</v>
      </c>
      <c r="D96" s="177">
        <v>3</v>
      </c>
      <c r="E96" s="184">
        <v>60</v>
      </c>
      <c r="F96" s="177">
        <v>2</v>
      </c>
      <c r="G96" s="184">
        <v>40</v>
      </c>
      <c r="H96" s="177">
        <f t="shared" si="4"/>
        <v>5</v>
      </c>
      <c r="I96" s="179">
        <f>100/H104*H96</f>
        <v>0.013677645256592624</v>
      </c>
    </row>
    <row r="97" spans="3:9" ht="12.75">
      <c r="C97" s="194" t="s">
        <v>62</v>
      </c>
      <c r="D97" s="177">
        <v>3</v>
      </c>
      <c r="E97" s="184">
        <v>75</v>
      </c>
      <c r="F97" s="177">
        <v>1</v>
      </c>
      <c r="G97" s="184">
        <v>25</v>
      </c>
      <c r="H97" s="177">
        <f t="shared" si="4"/>
        <v>4</v>
      </c>
      <c r="I97" s="179">
        <f>100/H104*H97</f>
        <v>0.0109421162052741</v>
      </c>
    </row>
    <row r="98" spans="3:9" ht="12.75">
      <c r="C98" s="194" t="s">
        <v>54</v>
      </c>
      <c r="D98" s="177">
        <v>0</v>
      </c>
      <c r="E98" s="184">
        <v>0</v>
      </c>
      <c r="F98" s="177">
        <v>1</v>
      </c>
      <c r="G98" s="184">
        <v>100</v>
      </c>
      <c r="H98" s="177">
        <f t="shared" si="4"/>
        <v>1</v>
      </c>
      <c r="I98" s="179">
        <f>100/H104*H98</f>
        <v>0.002735529051318525</v>
      </c>
    </row>
    <row r="99" spans="3:9" ht="12.75">
      <c r="C99" s="194" t="s">
        <v>38</v>
      </c>
      <c r="D99" s="177">
        <v>68</v>
      </c>
      <c r="E99" s="184">
        <v>86.08</v>
      </c>
      <c r="F99" s="177">
        <v>11</v>
      </c>
      <c r="G99" s="184">
        <v>13.92</v>
      </c>
      <c r="H99" s="177">
        <f t="shared" si="4"/>
        <v>79</v>
      </c>
      <c r="I99" s="179">
        <f>100/H104*H99</f>
        <v>0.21610679505416347</v>
      </c>
    </row>
    <row r="100" spans="3:9" ht="12.75">
      <c r="C100" s="194" t="s">
        <v>27</v>
      </c>
      <c r="D100" s="177">
        <v>0</v>
      </c>
      <c r="E100" s="184">
        <v>0</v>
      </c>
      <c r="F100" s="177">
        <v>3</v>
      </c>
      <c r="G100" s="184">
        <v>100</v>
      </c>
      <c r="H100" s="177">
        <f t="shared" si="4"/>
        <v>3</v>
      </c>
      <c r="I100" s="179">
        <f>100/H104*H100</f>
        <v>0.008206587153955575</v>
      </c>
    </row>
    <row r="101" spans="3:9" ht="12.75">
      <c r="C101" s="194" t="s">
        <v>21</v>
      </c>
      <c r="D101" s="177">
        <v>71</v>
      </c>
      <c r="E101" s="184">
        <v>55.47</v>
      </c>
      <c r="F101" s="177">
        <v>57</v>
      </c>
      <c r="G101" s="184">
        <v>44.53</v>
      </c>
      <c r="H101" s="177">
        <f t="shared" si="4"/>
        <v>128</v>
      </c>
      <c r="I101" s="179">
        <f>100/H104*H101</f>
        <v>0.3501477185687712</v>
      </c>
    </row>
    <row r="102" spans="3:9" ht="12.75">
      <c r="C102" s="193" t="s">
        <v>142</v>
      </c>
      <c r="D102" s="174">
        <f>SUM(D91:D101)</f>
        <v>149</v>
      </c>
      <c r="E102" s="205">
        <f>100/H102*D102</f>
        <v>64.78260869565217</v>
      </c>
      <c r="F102" s="174">
        <f>SUM(F91:F101)</f>
        <v>81</v>
      </c>
      <c r="G102" s="205">
        <f>100/H102*F102</f>
        <v>35.21739130434783</v>
      </c>
      <c r="H102" s="174">
        <f>SUM(D102,F102)</f>
        <v>230</v>
      </c>
      <c r="I102" s="176">
        <f>100/H104*H102</f>
        <v>0.6291716818032608</v>
      </c>
    </row>
    <row r="103" spans="3:9" ht="12.75">
      <c r="C103" s="195"/>
      <c r="D103" s="213"/>
      <c r="E103" s="214"/>
      <c r="F103" s="213"/>
      <c r="G103" s="214"/>
      <c r="H103" s="215"/>
      <c r="I103" s="216"/>
    </row>
    <row r="104" spans="3:9" ht="12.75">
      <c r="C104" s="193" t="s">
        <v>92</v>
      </c>
      <c r="D104" s="174">
        <f>SUM(D91:D101,D79:D88,D66:D76,D54:D64,D14:D51)</f>
        <v>18410</v>
      </c>
      <c r="E104" s="205">
        <f>100/H104*D104</f>
        <v>50.36108983477404</v>
      </c>
      <c r="F104" s="174">
        <f>SUM(F91:F101,F79:F88,F66:F76,F54:F64,F14:F51)</f>
        <v>18146</v>
      </c>
      <c r="G104" s="205">
        <f>100/H104*F104</f>
        <v>49.63891016522595</v>
      </c>
      <c r="H104" s="174">
        <f>SUM(H102,H89,H77,H65,H52)</f>
        <v>36556</v>
      </c>
      <c r="I104" s="183">
        <f>100/H104*H104%</f>
        <v>1</v>
      </c>
    </row>
    <row r="105" spans="3:9" ht="12.75">
      <c r="C105" s="196"/>
      <c r="D105" s="210"/>
      <c r="E105" s="211"/>
      <c r="F105" s="210"/>
      <c r="G105" s="211"/>
      <c r="H105" s="210"/>
      <c r="I105" s="212"/>
    </row>
    <row r="106" spans="3:9" ht="13.5" thickBot="1">
      <c r="C106" s="197"/>
      <c r="D106" s="206"/>
      <c r="E106" s="207"/>
      <c r="F106" s="208"/>
      <c r="G106" s="207"/>
      <c r="H106" s="206"/>
      <c r="I106" s="209"/>
    </row>
    <row r="107" spans="3:9" ht="12.75">
      <c r="C107" s="198"/>
      <c r="D107" s="198"/>
      <c r="E107" s="198"/>
      <c r="F107" s="198"/>
      <c r="G107" s="198"/>
      <c r="H107" s="198"/>
      <c r="I107" s="198"/>
    </row>
    <row r="108" spans="3:9" ht="12.75">
      <c r="C108" s="198"/>
      <c r="D108" s="198"/>
      <c r="E108" s="198"/>
      <c r="F108" s="198"/>
      <c r="G108" s="198"/>
      <c r="H108" s="198"/>
      <c r="I108" s="198"/>
    </row>
    <row r="109" spans="3:9" ht="12.75">
      <c r="C109" s="198"/>
      <c r="D109" s="198"/>
      <c r="E109" s="198"/>
      <c r="F109" s="198"/>
      <c r="G109" s="198"/>
      <c r="H109" s="198"/>
      <c r="I109" s="198"/>
    </row>
  </sheetData>
  <printOptions/>
  <pageMargins left="0.75" right="0.75" top="1" bottom="1" header="0" footer="0"/>
  <pageSetup fitToHeight="3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110"/>
  <sheetViews>
    <sheetView workbookViewId="0" topLeftCell="A92">
      <selection activeCell="C108" sqref="C1:I108"/>
    </sheetView>
  </sheetViews>
  <sheetFormatPr defaultColWidth="11.421875" defaultRowHeight="12.75"/>
  <cols>
    <col min="1" max="1" width="0.9921875" style="0" customWidth="1"/>
    <col min="2" max="2" width="0.71875" style="0" customWidth="1"/>
    <col min="3" max="3" width="34.28125" style="198" customWidth="1"/>
    <col min="4" max="4" width="8.57421875" style="0" customWidth="1"/>
    <col min="5" max="5" width="7.7109375" style="0" customWidth="1"/>
    <col min="6" max="6" width="8.421875" style="0" customWidth="1"/>
    <col min="7" max="7" width="8.140625" style="0" customWidth="1"/>
    <col min="8" max="8" width="14.57421875" style="0" customWidth="1"/>
    <col min="9" max="9" width="7.421875" style="0" customWidth="1"/>
    <col min="10" max="10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464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470</v>
      </c>
    </row>
    <row r="11" ht="13.5" thickBot="1"/>
    <row r="12" spans="3:9" ht="13.5" thickBot="1">
      <c r="C12" s="225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104" t="s">
        <v>92</v>
      </c>
      <c r="I12" s="105" t="s">
        <v>90</v>
      </c>
    </row>
    <row r="13" spans="3:9" ht="12.75">
      <c r="C13" s="192"/>
      <c r="D13" s="168"/>
      <c r="E13" s="169"/>
      <c r="F13" s="168"/>
      <c r="G13" s="169"/>
      <c r="H13" s="169"/>
      <c r="I13" s="170"/>
    </row>
    <row r="14" spans="3:9" ht="12.75">
      <c r="C14" s="194" t="s">
        <v>55</v>
      </c>
      <c r="D14" s="177">
        <v>4</v>
      </c>
      <c r="E14" s="184">
        <v>80</v>
      </c>
      <c r="F14" s="177">
        <v>1</v>
      </c>
      <c r="G14" s="184">
        <v>20</v>
      </c>
      <c r="H14" s="177">
        <f aca="true" t="shared" si="0" ref="H14:H51">SUM(D14,F14)</f>
        <v>5</v>
      </c>
      <c r="I14" s="179">
        <f>100/H105*H14</f>
        <v>0.013525210993291495</v>
      </c>
    </row>
    <row r="15" spans="3:9" ht="12.75">
      <c r="C15" s="194" t="s">
        <v>2</v>
      </c>
      <c r="D15" s="177">
        <v>59</v>
      </c>
      <c r="E15" s="184">
        <v>50.86</v>
      </c>
      <c r="F15" s="177">
        <v>57</v>
      </c>
      <c r="G15" s="184">
        <v>49.14</v>
      </c>
      <c r="H15" s="177">
        <f t="shared" si="0"/>
        <v>116</v>
      </c>
      <c r="I15" s="179">
        <f>100/H105*H15</f>
        <v>0.3137848950443627</v>
      </c>
    </row>
    <row r="16" spans="3:9" ht="12.75">
      <c r="C16" s="194" t="s">
        <v>28</v>
      </c>
      <c r="D16" s="177">
        <v>2</v>
      </c>
      <c r="E16" s="184">
        <v>0</v>
      </c>
      <c r="F16" s="177">
        <v>0</v>
      </c>
      <c r="G16" s="184">
        <v>0</v>
      </c>
      <c r="H16" s="177">
        <f t="shared" si="0"/>
        <v>2</v>
      </c>
      <c r="I16" s="179">
        <f>100/H105*H16</f>
        <v>0.005410084397316598</v>
      </c>
    </row>
    <row r="17" spans="3:9" ht="12.75">
      <c r="C17" s="194" t="s">
        <v>39</v>
      </c>
      <c r="D17" s="177">
        <v>4</v>
      </c>
      <c r="E17" s="184">
        <v>50</v>
      </c>
      <c r="F17" s="177">
        <v>4</v>
      </c>
      <c r="G17" s="184">
        <v>50</v>
      </c>
      <c r="H17" s="177">
        <f t="shared" si="0"/>
        <v>8</v>
      </c>
      <c r="I17" s="179">
        <f>100/H105*H17</f>
        <v>0.02164033758926639</v>
      </c>
    </row>
    <row r="18" spans="3:9" ht="12.75">
      <c r="C18" s="194" t="s">
        <v>20</v>
      </c>
      <c r="D18" s="177">
        <v>17</v>
      </c>
      <c r="E18" s="184">
        <v>47.22</v>
      </c>
      <c r="F18" s="177">
        <v>19</v>
      </c>
      <c r="G18" s="184">
        <v>52.78</v>
      </c>
      <c r="H18" s="177">
        <f t="shared" si="0"/>
        <v>36</v>
      </c>
      <c r="I18" s="179">
        <f>100/H105*H18</f>
        <v>0.09738151915169876</v>
      </c>
    </row>
    <row r="19" spans="3:9" ht="12.75">
      <c r="C19" s="194" t="s">
        <v>396</v>
      </c>
      <c r="D19" s="177">
        <v>1</v>
      </c>
      <c r="E19" s="184">
        <v>10</v>
      </c>
      <c r="F19" s="177">
        <v>9</v>
      </c>
      <c r="G19" s="184">
        <v>90</v>
      </c>
      <c r="H19" s="177">
        <f t="shared" si="0"/>
        <v>10</v>
      </c>
      <c r="I19" s="179">
        <f>100/H105*H19</f>
        <v>0.02705042198658299</v>
      </c>
    </row>
    <row r="20" spans="3:9" ht="12.75">
      <c r="C20" s="194" t="s">
        <v>392</v>
      </c>
      <c r="D20" s="177">
        <v>3</v>
      </c>
      <c r="E20" s="184">
        <v>37.5</v>
      </c>
      <c r="F20" s="177">
        <v>5</v>
      </c>
      <c r="G20" s="184">
        <v>62.5</v>
      </c>
      <c r="H20" s="177">
        <f t="shared" si="0"/>
        <v>8</v>
      </c>
      <c r="I20" s="179">
        <f>100/H105*H20</f>
        <v>0.02164033758926639</v>
      </c>
    </row>
    <row r="21" spans="3:9" ht="12.75">
      <c r="C21" s="194" t="s">
        <v>18</v>
      </c>
      <c r="D21" s="177">
        <v>14</v>
      </c>
      <c r="E21" s="184">
        <v>41.18</v>
      </c>
      <c r="F21" s="177">
        <v>20</v>
      </c>
      <c r="G21" s="184">
        <v>58.82</v>
      </c>
      <c r="H21" s="177">
        <f t="shared" si="0"/>
        <v>34</v>
      </c>
      <c r="I21" s="179">
        <f>100/H105*H21</f>
        <v>0.09197143475438216</v>
      </c>
    </row>
    <row r="22" spans="3:9" ht="12.75">
      <c r="C22" s="194" t="s">
        <v>195</v>
      </c>
      <c r="D22" s="177">
        <v>1</v>
      </c>
      <c r="E22" s="184">
        <v>50</v>
      </c>
      <c r="F22" s="177">
        <v>1</v>
      </c>
      <c r="G22" s="184">
        <v>50</v>
      </c>
      <c r="H22" s="177">
        <f t="shared" si="0"/>
        <v>2</v>
      </c>
      <c r="I22" s="179">
        <f>100/H105*H22</f>
        <v>0.005410084397316598</v>
      </c>
    </row>
    <row r="23" spans="3:9" ht="12.75">
      <c r="C23" s="194" t="s">
        <v>64</v>
      </c>
      <c r="D23" s="177">
        <v>0</v>
      </c>
      <c r="E23" s="184">
        <v>0</v>
      </c>
      <c r="F23" s="177">
        <v>1</v>
      </c>
      <c r="G23" s="184">
        <v>100</v>
      </c>
      <c r="H23" s="177">
        <f t="shared" si="0"/>
        <v>1</v>
      </c>
      <c r="I23" s="179">
        <f>100/H105*H23</f>
        <v>0.002705042198658299</v>
      </c>
    </row>
    <row r="24" spans="3:9" ht="12.75">
      <c r="C24" s="194" t="s">
        <v>66</v>
      </c>
      <c r="D24" s="177">
        <v>1</v>
      </c>
      <c r="E24" s="184">
        <v>25</v>
      </c>
      <c r="F24" s="177">
        <v>3</v>
      </c>
      <c r="G24" s="184">
        <v>75</v>
      </c>
      <c r="H24" s="177">
        <f t="shared" si="0"/>
        <v>4</v>
      </c>
      <c r="I24" s="179">
        <f>100/H105*H24</f>
        <v>0.010820168794633196</v>
      </c>
    </row>
    <row r="25" spans="3:9" ht="12.75">
      <c r="C25" s="194" t="s">
        <v>428</v>
      </c>
      <c r="D25" s="177">
        <v>0</v>
      </c>
      <c r="E25" s="184">
        <v>0</v>
      </c>
      <c r="F25" s="177">
        <v>1</v>
      </c>
      <c r="G25" s="184">
        <v>100</v>
      </c>
      <c r="H25" s="177">
        <f t="shared" si="0"/>
        <v>1</v>
      </c>
      <c r="I25" s="179">
        <f>100/H105*H25</f>
        <v>0.002705042198658299</v>
      </c>
    </row>
    <row r="26" spans="3:12" ht="12.75">
      <c r="C26" s="194" t="s">
        <v>69</v>
      </c>
      <c r="D26" s="177">
        <v>15349</v>
      </c>
      <c r="E26" s="184">
        <v>49.89</v>
      </c>
      <c r="F26" s="177">
        <v>15414</v>
      </c>
      <c r="G26" s="184">
        <v>50.11</v>
      </c>
      <c r="H26" s="177">
        <f t="shared" si="0"/>
        <v>30763</v>
      </c>
      <c r="I26" s="179">
        <f>100/H105*H26</f>
        <v>83.21521315732525</v>
      </c>
      <c r="K26" s="2"/>
      <c r="L26" s="2"/>
    </row>
    <row r="27" spans="3:9" ht="12.75">
      <c r="C27" s="194" t="s">
        <v>453</v>
      </c>
      <c r="D27" s="177">
        <v>1</v>
      </c>
      <c r="E27" s="184">
        <v>100</v>
      </c>
      <c r="F27" s="177">
        <v>0</v>
      </c>
      <c r="G27" s="184">
        <v>0</v>
      </c>
      <c r="H27" s="177">
        <f t="shared" si="0"/>
        <v>1</v>
      </c>
      <c r="I27" s="179">
        <f>100/H105*H27</f>
        <v>0.002705042198658299</v>
      </c>
    </row>
    <row r="28" spans="3:10" ht="12.75">
      <c r="C28" s="194" t="s">
        <v>33</v>
      </c>
      <c r="D28" s="177">
        <v>3</v>
      </c>
      <c r="E28" s="184">
        <v>50</v>
      </c>
      <c r="F28" s="177">
        <v>3</v>
      </c>
      <c r="G28" s="184">
        <v>50</v>
      </c>
      <c r="H28" s="177">
        <f t="shared" si="0"/>
        <v>6</v>
      </c>
      <c r="I28" s="179">
        <f>100/H105*H28</f>
        <v>0.016230253191949793</v>
      </c>
      <c r="J28" s="165"/>
    </row>
    <row r="29" spans="3:9" ht="12.75">
      <c r="C29" s="194" t="s">
        <v>4</v>
      </c>
      <c r="D29" s="177">
        <v>68</v>
      </c>
      <c r="E29" s="178">
        <v>47.22</v>
      </c>
      <c r="F29" s="177">
        <v>76</v>
      </c>
      <c r="G29" s="178">
        <f>100/H29*F29</f>
        <v>52.77777777777778</v>
      </c>
      <c r="H29" s="177">
        <f t="shared" si="0"/>
        <v>144</v>
      </c>
      <c r="I29" s="179">
        <f>100/H105*H29</f>
        <v>0.38952607660679506</v>
      </c>
    </row>
    <row r="30" spans="3:9" ht="12.75">
      <c r="C30" s="194" t="s">
        <v>421</v>
      </c>
      <c r="D30" s="177">
        <v>6</v>
      </c>
      <c r="E30" s="184">
        <v>46.15</v>
      </c>
      <c r="F30" s="177">
        <v>7</v>
      </c>
      <c r="G30" s="184">
        <v>53.85</v>
      </c>
      <c r="H30" s="177">
        <f t="shared" si="0"/>
        <v>13</v>
      </c>
      <c r="I30" s="179">
        <f>100/H105*H30</f>
        <v>0.03516554858255789</v>
      </c>
    </row>
    <row r="31" spans="3:9" ht="12.75">
      <c r="C31" s="194" t="s">
        <v>65</v>
      </c>
      <c r="D31" s="177">
        <v>4</v>
      </c>
      <c r="E31" s="184">
        <v>80</v>
      </c>
      <c r="F31" s="177">
        <v>1</v>
      </c>
      <c r="G31" s="184">
        <v>20</v>
      </c>
      <c r="H31" s="177">
        <f t="shared" si="0"/>
        <v>5</v>
      </c>
      <c r="I31" s="179">
        <f>100/H105*H31</f>
        <v>0.013525210993291495</v>
      </c>
    </row>
    <row r="32" spans="3:9" ht="12.75">
      <c r="C32" s="194" t="s">
        <v>50</v>
      </c>
      <c r="D32" s="177">
        <v>5</v>
      </c>
      <c r="E32" s="184">
        <v>83.33</v>
      </c>
      <c r="F32" s="177">
        <v>1</v>
      </c>
      <c r="G32" s="184">
        <v>16.67</v>
      </c>
      <c r="H32" s="177">
        <f t="shared" si="0"/>
        <v>6</v>
      </c>
      <c r="I32" s="179">
        <f>100/H105*H32</f>
        <v>0.016230253191949793</v>
      </c>
    </row>
    <row r="33" spans="3:9" ht="12.75">
      <c r="C33" s="194" t="s">
        <v>16</v>
      </c>
      <c r="D33" s="177">
        <v>8</v>
      </c>
      <c r="E33" s="184">
        <v>57.14</v>
      </c>
      <c r="F33" s="177">
        <v>6</v>
      </c>
      <c r="G33" s="184">
        <v>42.86</v>
      </c>
      <c r="H33" s="177">
        <f t="shared" si="0"/>
        <v>14</v>
      </c>
      <c r="I33" s="179">
        <f>100/H105*H33</f>
        <v>0.037870590781216185</v>
      </c>
    </row>
    <row r="34" spans="3:9" ht="12.75">
      <c r="C34" s="194" t="s">
        <v>7</v>
      </c>
      <c r="D34" s="177">
        <v>160</v>
      </c>
      <c r="E34" s="184">
        <v>58.82</v>
      </c>
      <c r="F34" s="177">
        <v>112</v>
      </c>
      <c r="G34" s="184">
        <v>41.18</v>
      </c>
      <c r="H34" s="177">
        <f t="shared" si="0"/>
        <v>272</v>
      </c>
      <c r="I34" s="179">
        <f>100/H105*H34</f>
        <v>0.7357714780350573</v>
      </c>
    </row>
    <row r="35" spans="3:9" ht="12.75">
      <c r="C35" s="194" t="s">
        <v>70</v>
      </c>
      <c r="D35" s="177">
        <v>3</v>
      </c>
      <c r="E35" s="184">
        <v>50</v>
      </c>
      <c r="F35" s="177">
        <v>3</v>
      </c>
      <c r="G35" s="184">
        <v>50</v>
      </c>
      <c r="H35" s="177">
        <f t="shared" si="0"/>
        <v>6</v>
      </c>
      <c r="I35" s="179">
        <f>100/H105*H35</f>
        <v>0.016230253191949793</v>
      </c>
    </row>
    <row r="36" spans="3:9" ht="12.75">
      <c r="C36" s="194" t="s">
        <v>436</v>
      </c>
      <c r="D36" s="177">
        <v>3</v>
      </c>
      <c r="E36" s="184">
        <v>75</v>
      </c>
      <c r="F36" s="177">
        <v>1</v>
      </c>
      <c r="G36" s="184">
        <v>25</v>
      </c>
      <c r="H36" s="177">
        <f t="shared" si="0"/>
        <v>4</v>
      </c>
      <c r="I36" s="179">
        <f>100/H105*H36</f>
        <v>0.010820168794633196</v>
      </c>
    </row>
    <row r="37" spans="3:9" ht="12.75">
      <c r="C37" s="194" t="s">
        <v>56</v>
      </c>
      <c r="D37" s="177">
        <v>1</v>
      </c>
      <c r="E37" s="184">
        <v>33.33</v>
      </c>
      <c r="F37" s="177">
        <v>2</v>
      </c>
      <c r="G37" s="184">
        <v>66.67</v>
      </c>
      <c r="H37" s="177">
        <f t="shared" si="0"/>
        <v>3</v>
      </c>
      <c r="I37" s="179">
        <f>100/H105*H37</f>
        <v>0.008115126595974896</v>
      </c>
    </row>
    <row r="38" spans="3:9" ht="12.75">
      <c r="C38" s="194" t="s">
        <v>29</v>
      </c>
      <c r="D38" s="177">
        <v>0</v>
      </c>
      <c r="E38" s="184">
        <v>0</v>
      </c>
      <c r="F38" s="177">
        <v>3</v>
      </c>
      <c r="G38" s="184">
        <v>100</v>
      </c>
      <c r="H38" s="177">
        <f t="shared" si="0"/>
        <v>3</v>
      </c>
      <c r="I38" s="179">
        <f>100/H105*H38</f>
        <v>0.008115126595974896</v>
      </c>
    </row>
    <row r="39" spans="3:9" ht="12.75">
      <c r="C39" s="194" t="s">
        <v>393</v>
      </c>
      <c r="D39" s="177">
        <v>3</v>
      </c>
      <c r="E39" s="184">
        <v>60</v>
      </c>
      <c r="F39" s="177">
        <v>2</v>
      </c>
      <c r="G39" s="184">
        <v>40</v>
      </c>
      <c r="H39" s="177">
        <f t="shared" si="0"/>
        <v>5</v>
      </c>
      <c r="I39" s="179">
        <f>100/H105*H39</f>
        <v>0.013525210993291495</v>
      </c>
    </row>
    <row r="40" spans="3:9" ht="12.75">
      <c r="C40" s="194" t="s">
        <v>37</v>
      </c>
      <c r="D40" s="177">
        <v>1</v>
      </c>
      <c r="E40" s="184">
        <v>50</v>
      </c>
      <c r="F40" s="177">
        <v>1</v>
      </c>
      <c r="G40" s="184">
        <v>50</v>
      </c>
      <c r="H40" s="177">
        <f t="shared" si="0"/>
        <v>2</v>
      </c>
      <c r="I40" s="179">
        <f>100/H105*H40</f>
        <v>0.005410084397316598</v>
      </c>
    </row>
    <row r="41" spans="3:9" ht="12.75">
      <c r="C41" s="194" t="s">
        <v>25</v>
      </c>
      <c r="D41" s="177">
        <v>15</v>
      </c>
      <c r="E41" s="184">
        <v>75</v>
      </c>
      <c r="F41" s="177">
        <v>5</v>
      </c>
      <c r="G41" s="184">
        <v>25</v>
      </c>
      <c r="H41" s="177">
        <f t="shared" si="0"/>
        <v>20</v>
      </c>
      <c r="I41" s="179">
        <f>100/H105*H41</f>
        <v>0.05410084397316598</v>
      </c>
    </row>
    <row r="42" spans="3:13" ht="12.75">
      <c r="C42" s="194" t="s">
        <v>47</v>
      </c>
      <c r="D42" s="177">
        <v>57</v>
      </c>
      <c r="E42" s="184">
        <v>55.88</v>
      </c>
      <c r="F42" s="177">
        <v>45</v>
      </c>
      <c r="G42" s="184">
        <v>44.12</v>
      </c>
      <c r="H42" s="177">
        <f t="shared" si="0"/>
        <v>102</v>
      </c>
      <c r="I42" s="179">
        <f>100/H105*H42</f>
        <v>0.2759143042631465</v>
      </c>
      <c r="K42" s="2"/>
      <c r="L42" s="2"/>
      <c r="M42" s="2"/>
    </row>
    <row r="43" spans="3:9" ht="12.75">
      <c r="C43" s="194" t="s">
        <v>8</v>
      </c>
      <c r="D43" s="177">
        <v>24</v>
      </c>
      <c r="E43" s="184">
        <v>52.17</v>
      </c>
      <c r="F43" s="177">
        <v>22</v>
      </c>
      <c r="G43" s="184">
        <v>47.83</v>
      </c>
      <c r="H43" s="177">
        <f t="shared" si="0"/>
        <v>46</v>
      </c>
      <c r="I43" s="179">
        <f>100/H105*H43</f>
        <v>0.12443194113828175</v>
      </c>
    </row>
    <row r="44" spans="3:9" ht="12.75">
      <c r="C44" s="194" t="s">
        <v>118</v>
      </c>
      <c r="D44" s="177">
        <v>26</v>
      </c>
      <c r="E44" s="184">
        <v>55.32</v>
      </c>
      <c r="F44" s="177">
        <v>21</v>
      </c>
      <c r="G44" s="184">
        <v>44.68</v>
      </c>
      <c r="H44" s="177">
        <f t="shared" si="0"/>
        <v>47</v>
      </c>
      <c r="I44" s="179">
        <f>100/H105*H44</f>
        <v>0.12713698333694004</v>
      </c>
    </row>
    <row r="45" spans="3:9" ht="12.75">
      <c r="C45" s="194" t="s">
        <v>17</v>
      </c>
      <c r="D45" s="177">
        <v>12</v>
      </c>
      <c r="E45" s="184">
        <v>50</v>
      </c>
      <c r="F45" s="177">
        <v>12</v>
      </c>
      <c r="G45" s="184">
        <v>50</v>
      </c>
      <c r="H45" s="177">
        <f t="shared" si="0"/>
        <v>24</v>
      </c>
      <c r="I45" s="179">
        <f>100/H105*H45</f>
        <v>0.06492101276779917</v>
      </c>
    </row>
    <row r="46" spans="3:9" ht="12.75">
      <c r="C46" s="194" t="s">
        <v>71</v>
      </c>
      <c r="D46" s="177">
        <v>283</v>
      </c>
      <c r="E46" s="178">
        <f>100/H46*D46</f>
        <v>48.709122203098104</v>
      </c>
      <c r="F46" s="177">
        <v>298</v>
      </c>
      <c r="G46" s="178">
        <f>100/H46*F46</f>
        <v>51.29087779690189</v>
      </c>
      <c r="H46" s="177">
        <f t="shared" si="0"/>
        <v>581</v>
      </c>
      <c r="I46" s="179">
        <f>100/H105*H46</f>
        <v>1.5716295174204717</v>
      </c>
    </row>
    <row r="47" spans="3:9" ht="12.75">
      <c r="C47" s="194" t="s">
        <v>10</v>
      </c>
      <c r="D47" s="177">
        <v>32</v>
      </c>
      <c r="E47" s="178">
        <f>100/H47*D47</f>
        <v>39.02439024390244</v>
      </c>
      <c r="F47" s="177">
        <v>50</v>
      </c>
      <c r="G47" s="178">
        <f>100/H47*F47</f>
        <v>60.97560975609756</v>
      </c>
      <c r="H47" s="177">
        <f t="shared" si="0"/>
        <v>82</v>
      </c>
      <c r="I47" s="179">
        <f>100/H105*H47</f>
        <v>0.2218134602899805</v>
      </c>
    </row>
    <row r="48" spans="3:9" ht="12.75">
      <c r="C48" s="194" t="s">
        <v>454</v>
      </c>
      <c r="D48" s="177">
        <v>1</v>
      </c>
      <c r="E48" s="184">
        <v>100</v>
      </c>
      <c r="F48" s="177">
        <v>0</v>
      </c>
      <c r="G48" s="184">
        <v>0</v>
      </c>
      <c r="H48" s="177">
        <f t="shared" si="0"/>
        <v>1</v>
      </c>
      <c r="I48" s="179">
        <f>100/H105*H48</f>
        <v>0.002705042198658299</v>
      </c>
    </row>
    <row r="49" spans="3:9" ht="12.75">
      <c r="C49" s="194" t="s">
        <v>26</v>
      </c>
      <c r="D49" s="177">
        <v>2</v>
      </c>
      <c r="E49" s="178">
        <f>100/H49*D49</f>
        <v>20</v>
      </c>
      <c r="F49" s="177">
        <v>8</v>
      </c>
      <c r="G49" s="178">
        <f>100/H49*F49</f>
        <v>80</v>
      </c>
      <c r="H49" s="177">
        <f t="shared" si="0"/>
        <v>10</v>
      </c>
      <c r="I49" s="179">
        <f>100/H105*H49</f>
        <v>0.02705042198658299</v>
      </c>
    </row>
    <row r="50" spans="3:9" ht="12.75">
      <c r="C50" s="194" t="s">
        <v>12</v>
      </c>
      <c r="D50" s="177">
        <v>6</v>
      </c>
      <c r="E50" s="184">
        <v>33.33</v>
      </c>
      <c r="F50" s="177">
        <v>12</v>
      </c>
      <c r="G50" s="184">
        <v>33.67</v>
      </c>
      <c r="H50" s="177">
        <f t="shared" si="0"/>
        <v>18</v>
      </c>
      <c r="I50" s="179">
        <f>100/H105*H50</f>
        <v>0.04869075957584938</v>
      </c>
    </row>
    <row r="51" spans="3:9" ht="12.75">
      <c r="C51" s="194" t="s">
        <v>394</v>
      </c>
      <c r="D51" s="177">
        <v>71</v>
      </c>
      <c r="E51" s="184">
        <v>78.3</v>
      </c>
      <c r="F51" s="177">
        <v>76</v>
      </c>
      <c r="G51" s="184">
        <v>51.7</v>
      </c>
      <c r="H51" s="177">
        <f t="shared" si="0"/>
        <v>147</v>
      </c>
      <c r="I51" s="179">
        <f>100/H105*H51</f>
        <v>0.39764120320276997</v>
      </c>
    </row>
    <row r="52" spans="3:10" ht="12.75">
      <c r="C52" s="193" t="s">
        <v>124</v>
      </c>
      <c r="D52" s="174">
        <f>SUM(D14:D51)</f>
        <v>16250</v>
      </c>
      <c r="E52" s="175">
        <f>100/H52*D52</f>
        <v>49.92012779552716</v>
      </c>
      <c r="F52" s="174">
        <f>SUM(F14:F51)</f>
        <v>16302</v>
      </c>
      <c r="G52" s="175">
        <f>100/H52*F52</f>
        <v>50.07987220447284</v>
      </c>
      <c r="H52" s="174">
        <f>SUM(H14:H51)</f>
        <v>32552</v>
      </c>
      <c r="I52" s="176">
        <f>100/H105*H52</f>
        <v>88.05453365072495</v>
      </c>
      <c r="J52" s="226"/>
    </row>
    <row r="53" spans="3:9" ht="12.75">
      <c r="C53" s="195"/>
      <c r="D53" s="200"/>
      <c r="E53" s="201"/>
      <c r="F53" s="200"/>
      <c r="G53" s="201"/>
      <c r="H53" s="203"/>
      <c r="I53" s="199"/>
    </row>
    <row r="54" spans="3:9" ht="12.75">
      <c r="C54" s="194" t="s">
        <v>395</v>
      </c>
      <c r="D54" s="177">
        <v>14</v>
      </c>
      <c r="E54" s="184">
        <v>60.87</v>
      </c>
      <c r="F54" s="177">
        <v>9</v>
      </c>
      <c r="G54" s="184">
        <v>39.13</v>
      </c>
      <c r="H54" s="177">
        <f aca="true" t="shared" si="1" ref="H54:H67">SUM(D54,F54)</f>
        <v>23</v>
      </c>
      <c r="I54" s="179">
        <f>100/H105*H54</f>
        <v>0.062215970569140876</v>
      </c>
    </row>
    <row r="55" spans="3:9" ht="12.75">
      <c r="C55" s="194" t="s">
        <v>437</v>
      </c>
      <c r="D55" s="177">
        <v>1</v>
      </c>
      <c r="E55" s="184">
        <v>50</v>
      </c>
      <c r="F55" s="177">
        <v>1</v>
      </c>
      <c r="G55" s="184">
        <v>50</v>
      </c>
      <c r="H55" s="177">
        <f t="shared" si="1"/>
        <v>2</v>
      </c>
      <c r="I55" s="179">
        <f>100/H105*H55</f>
        <v>0.005410084397316598</v>
      </c>
    </row>
    <row r="56" spans="3:9" ht="12.75">
      <c r="C56" s="194" t="s">
        <v>72</v>
      </c>
      <c r="D56" s="177">
        <v>0</v>
      </c>
      <c r="E56" s="184">
        <v>0</v>
      </c>
      <c r="F56" s="177">
        <v>2</v>
      </c>
      <c r="G56" s="184">
        <v>100</v>
      </c>
      <c r="H56" s="177">
        <f t="shared" si="1"/>
        <v>2</v>
      </c>
      <c r="I56" s="179">
        <f>100/H105*H56</f>
        <v>0.005410084397316598</v>
      </c>
    </row>
    <row r="57" spans="3:9" ht="12.75">
      <c r="C57" s="194" t="s">
        <v>466</v>
      </c>
      <c r="D57" s="177">
        <v>1</v>
      </c>
      <c r="E57" s="184">
        <v>100</v>
      </c>
      <c r="F57" s="177">
        <v>0</v>
      </c>
      <c r="G57" s="184">
        <v>0</v>
      </c>
      <c r="H57" s="177">
        <f t="shared" si="1"/>
        <v>1</v>
      </c>
      <c r="I57" s="179">
        <f>100/H105*H57</f>
        <v>0.002705042198658299</v>
      </c>
    </row>
    <row r="58" spans="3:9" ht="12.75">
      <c r="C58" s="194" t="s">
        <v>455</v>
      </c>
      <c r="D58" s="177">
        <v>1</v>
      </c>
      <c r="E58" s="184">
        <v>16.67</v>
      </c>
      <c r="F58" s="177">
        <v>5</v>
      </c>
      <c r="G58" s="184">
        <v>83.33</v>
      </c>
      <c r="H58" s="177">
        <f t="shared" si="1"/>
        <v>6</v>
      </c>
      <c r="I58" s="179">
        <f>100/H105*H58</f>
        <v>0.016230253191949793</v>
      </c>
    </row>
    <row r="59" spans="3:9" ht="12.75">
      <c r="C59" s="194" t="s">
        <v>58</v>
      </c>
      <c r="D59" s="177">
        <v>4</v>
      </c>
      <c r="E59" s="184">
        <v>36.36</v>
      </c>
      <c r="F59" s="177">
        <v>7</v>
      </c>
      <c r="G59" s="184">
        <v>63.64</v>
      </c>
      <c r="H59" s="177">
        <f t="shared" si="1"/>
        <v>11</v>
      </c>
      <c r="I59" s="179">
        <f>100/H105*H59</f>
        <v>0.02975546418524129</v>
      </c>
    </row>
    <row r="60" spans="3:9" ht="12.75">
      <c r="C60" s="194" t="s">
        <v>448</v>
      </c>
      <c r="D60" s="177">
        <v>2</v>
      </c>
      <c r="E60" s="184">
        <v>100</v>
      </c>
      <c r="F60" s="177">
        <v>0</v>
      </c>
      <c r="G60" s="184">
        <v>0</v>
      </c>
      <c r="H60" s="177">
        <f t="shared" si="1"/>
        <v>2</v>
      </c>
      <c r="I60" s="179">
        <f>100/H105*H60</f>
        <v>0.005410084397316598</v>
      </c>
    </row>
    <row r="61" spans="3:9" ht="12.75">
      <c r="C61" s="194" t="s">
        <v>423</v>
      </c>
      <c r="D61" s="177">
        <v>3</v>
      </c>
      <c r="E61" s="184">
        <v>37.5</v>
      </c>
      <c r="F61" s="177">
        <v>5</v>
      </c>
      <c r="G61" s="184">
        <v>62.5</v>
      </c>
      <c r="H61" s="177">
        <f t="shared" si="1"/>
        <v>8</v>
      </c>
      <c r="I61" s="179">
        <f>100/H105*H61</f>
        <v>0.02164033758926639</v>
      </c>
    </row>
    <row r="62" spans="3:9" ht="12.75">
      <c r="C62" s="194" t="s">
        <v>6</v>
      </c>
      <c r="D62" s="177">
        <v>1500</v>
      </c>
      <c r="E62" s="184">
        <v>55.8</v>
      </c>
      <c r="F62" s="177">
        <v>1188</v>
      </c>
      <c r="G62" s="184">
        <v>44.2</v>
      </c>
      <c r="H62" s="177">
        <f t="shared" si="1"/>
        <v>2688</v>
      </c>
      <c r="I62" s="179">
        <f>100/H105*H62</f>
        <v>7.2711534299935074</v>
      </c>
    </row>
    <row r="63" spans="3:9" ht="12.75">
      <c r="C63" s="194" t="s">
        <v>391</v>
      </c>
      <c r="D63" s="177">
        <v>2</v>
      </c>
      <c r="E63" s="184">
        <v>100</v>
      </c>
      <c r="F63" s="177">
        <v>0</v>
      </c>
      <c r="G63" s="184">
        <v>0</v>
      </c>
      <c r="H63" s="177">
        <f t="shared" si="1"/>
        <v>2</v>
      </c>
      <c r="I63" s="179">
        <f>100/H105*H63</f>
        <v>0.005410084397316598</v>
      </c>
    </row>
    <row r="64" spans="3:9" ht="12.75">
      <c r="C64" s="194" t="s">
        <v>60</v>
      </c>
      <c r="D64" s="177">
        <v>1</v>
      </c>
      <c r="E64" s="184">
        <v>50</v>
      </c>
      <c r="F64" s="177">
        <v>1</v>
      </c>
      <c r="G64" s="184">
        <v>50</v>
      </c>
      <c r="H64" s="177">
        <f t="shared" si="1"/>
        <v>2</v>
      </c>
      <c r="I64" s="179">
        <f>100/H105*H64</f>
        <v>0.005410084397316598</v>
      </c>
    </row>
    <row r="65" spans="3:9" ht="12.75">
      <c r="C65" s="194" t="s">
        <v>450</v>
      </c>
      <c r="D65" s="200">
        <v>1</v>
      </c>
      <c r="E65" s="201">
        <v>100</v>
      </c>
      <c r="F65" s="200">
        <v>0</v>
      </c>
      <c r="G65" s="201">
        <v>0</v>
      </c>
      <c r="H65" s="177">
        <f t="shared" si="1"/>
        <v>1</v>
      </c>
      <c r="I65" s="179">
        <f>100/H105*H65</f>
        <v>0.002705042198658299</v>
      </c>
    </row>
    <row r="66" spans="3:9" ht="12.75">
      <c r="C66" s="194" t="s">
        <v>11</v>
      </c>
      <c r="D66" s="200">
        <v>5</v>
      </c>
      <c r="E66" s="201">
        <v>41.67</v>
      </c>
      <c r="F66" s="200">
        <v>7</v>
      </c>
      <c r="G66" s="201">
        <v>58.33</v>
      </c>
      <c r="H66" s="177">
        <f t="shared" si="1"/>
        <v>12</v>
      </c>
      <c r="I66" s="179">
        <f>100/H105*H66</f>
        <v>0.032460506383899586</v>
      </c>
    </row>
    <row r="67" spans="3:9" ht="12.75">
      <c r="C67" s="194" t="s">
        <v>399</v>
      </c>
      <c r="D67" s="200">
        <v>1</v>
      </c>
      <c r="E67" s="201">
        <v>100</v>
      </c>
      <c r="F67" s="200">
        <v>0</v>
      </c>
      <c r="G67" s="201">
        <v>0</v>
      </c>
      <c r="H67" s="177">
        <f t="shared" si="1"/>
        <v>1</v>
      </c>
      <c r="I67" s="179">
        <f>100/H105*H67</f>
        <v>0.002705042198658299</v>
      </c>
    </row>
    <row r="68" spans="3:9" ht="12.75">
      <c r="C68" s="193" t="s">
        <v>130</v>
      </c>
      <c r="D68" s="174">
        <f>SUM(D54:D67)</f>
        <v>1536</v>
      </c>
      <c r="E68" s="175">
        <f>100/H68*D68</f>
        <v>55.63201738500544</v>
      </c>
      <c r="F68" s="174">
        <f>SUM(F53:F66)</f>
        <v>1225</v>
      </c>
      <c r="G68" s="175">
        <f>100/H68*F68</f>
        <v>44.36798261499457</v>
      </c>
      <c r="H68" s="174">
        <f>SUM(H54:H67)</f>
        <v>2761</v>
      </c>
      <c r="I68" s="176">
        <f>100/H105*H68</f>
        <v>7.468621510495564</v>
      </c>
    </row>
    <row r="69" spans="3:9" ht="12.75">
      <c r="C69" s="194" t="s">
        <v>14</v>
      </c>
      <c r="D69" s="177">
        <v>21</v>
      </c>
      <c r="E69" s="184">
        <v>40.38</v>
      </c>
      <c r="F69" s="177">
        <v>31</v>
      </c>
      <c r="G69" s="184">
        <v>59.62</v>
      </c>
      <c r="H69" s="177">
        <f aca="true" t="shared" si="2" ref="H69:H78">SUM(D69,F69)</f>
        <v>52</v>
      </c>
      <c r="I69" s="179">
        <f>100/H105*H69</f>
        <v>0.14066219433023155</v>
      </c>
    </row>
    <row r="70" spans="3:9" ht="12.75">
      <c r="C70" s="194" t="s">
        <v>30</v>
      </c>
      <c r="D70" s="177">
        <v>1</v>
      </c>
      <c r="E70" s="184">
        <v>100</v>
      </c>
      <c r="F70" s="177">
        <v>0</v>
      </c>
      <c r="G70" s="184">
        <v>0</v>
      </c>
      <c r="H70" s="177">
        <f t="shared" si="2"/>
        <v>1</v>
      </c>
      <c r="I70" s="179">
        <f>100/H105*H70</f>
        <v>0.002705042198658299</v>
      </c>
    </row>
    <row r="71" spans="3:9" ht="12.75">
      <c r="C71" s="194" t="s">
        <v>23</v>
      </c>
      <c r="D71" s="177">
        <v>11</v>
      </c>
      <c r="E71" s="184">
        <v>57.89</v>
      </c>
      <c r="F71" s="177">
        <v>8</v>
      </c>
      <c r="G71" s="184">
        <v>42.11</v>
      </c>
      <c r="H71" s="177">
        <f t="shared" si="2"/>
        <v>19</v>
      </c>
      <c r="I71" s="179">
        <f>100/H105*H71</f>
        <v>0.05139580177450768</v>
      </c>
    </row>
    <row r="72" spans="3:9" ht="12.75">
      <c r="C72" s="194" t="s">
        <v>439</v>
      </c>
      <c r="D72" s="177">
        <v>2</v>
      </c>
      <c r="E72" s="184">
        <v>100</v>
      </c>
      <c r="F72" s="177">
        <v>0</v>
      </c>
      <c r="G72" s="184">
        <v>0</v>
      </c>
      <c r="H72" s="177">
        <f t="shared" si="2"/>
        <v>2</v>
      </c>
      <c r="I72" s="179">
        <f>100/H105*H72</f>
        <v>0.005410084397316598</v>
      </c>
    </row>
    <row r="73" spans="3:9" ht="12.75">
      <c r="C73" s="194" t="s">
        <v>15</v>
      </c>
      <c r="D73" s="177">
        <v>1</v>
      </c>
      <c r="E73" s="184">
        <v>50</v>
      </c>
      <c r="F73" s="177">
        <v>1</v>
      </c>
      <c r="G73" s="184">
        <v>50</v>
      </c>
      <c r="H73" s="177">
        <f t="shared" si="2"/>
        <v>2</v>
      </c>
      <c r="I73" s="179">
        <f>100/H105*H73</f>
        <v>0.005410084397316598</v>
      </c>
    </row>
    <row r="74" spans="3:9" ht="12.75">
      <c r="C74" s="194" t="s">
        <v>45</v>
      </c>
      <c r="D74" s="177">
        <v>1</v>
      </c>
      <c r="E74" s="184">
        <v>11.11</v>
      </c>
      <c r="F74" s="177">
        <v>8</v>
      </c>
      <c r="G74" s="184">
        <v>88.89</v>
      </c>
      <c r="H74" s="177">
        <f t="shared" si="2"/>
        <v>9</v>
      </c>
      <c r="I74" s="179">
        <f>100/H105*H74</f>
        <v>0.02434537978792469</v>
      </c>
    </row>
    <row r="75" spans="3:9" ht="12.75">
      <c r="C75" s="194" t="s">
        <v>456</v>
      </c>
      <c r="D75" s="177">
        <v>1</v>
      </c>
      <c r="E75" s="184">
        <v>100</v>
      </c>
      <c r="F75" s="177">
        <v>0</v>
      </c>
      <c r="G75" s="184">
        <v>0</v>
      </c>
      <c r="H75" s="177">
        <f t="shared" si="2"/>
        <v>1</v>
      </c>
      <c r="I75" s="179">
        <f>100/H105*H75</f>
        <v>0.002705042198658299</v>
      </c>
    </row>
    <row r="76" spans="3:9" ht="12.75">
      <c r="C76" s="194" t="s">
        <v>5</v>
      </c>
      <c r="D76" s="177">
        <v>10</v>
      </c>
      <c r="E76" s="184">
        <v>52.63</v>
      </c>
      <c r="F76" s="177">
        <v>9</v>
      </c>
      <c r="G76" s="184">
        <v>47.37</v>
      </c>
      <c r="H76" s="177">
        <f t="shared" si="2"/>
        <v>19</v>
      </c>
      <c r="I76" s="179">
        <f>100/H105*H76</f>
        <v>0.05139580177450768</v>
      </c>
    </row>
    <row r="77" spans="3:9" ht="12.75">
      <c r="C77" s="194" t="s">
        <v>457</v>
      </c>
      <c r="D77" s="177">
        <v>2</v>
      </c>
      <c r="E77" s="184">
        <v>100</v>
      </c>
      <c r="F77" s="177">
        <v>0</v>
      </c>
      <c r="G77" s="184">
        <v>0</v>
      </c>
      <c r="H77" s="177">
        <f t="shared" si="2"/>
        <v>2</v>
      </c>
      <c r="I77" s="179">
        <f>100/H105*H77</f>
        <v>0.005410084397316598</v>
      </c>
    </row>
    <row r="78" spans="3:9" ht="12.75">
      <c r="C78" s="194" t="s">
        <v>9</v>
      </c>
      <c r="D78" s="177">
        <v>40</v>
      </c>
      <c r="E78" s="184">
        <v>43.48</v>
      </c>
      <c r="F78" s="177">
        <v>52</v>
      </c>
      <c r="G78" s="184">
        <v>56.52</v>
      </c>
      <c r="H78" s="177">
        <f t="shared" si="2"/>
        <v>92</v>
      </c>
      <c r="I78" s="179">
        <f>100/H105*H78</f>
        <v>0.2488638822765635</v>
      </c>
    </row>
    <row r="79" spans="3:9" ht="12.75">
      <c r="C79" s="193" t="s">
        <v>458</v>
      </c>
      <c r="D79" s="174">
        <f>SUM(D69:D78)</f>
        <v>90</v>
      </c>
      <c r="E79" s="204">
        <f>100/H79*D79</f>
        <v>45.226130653266324</v>
      </c>
      <c r="F79" s="174">
        <f>SUM(F69:F78)</f>
        <v>109</v>
      </c>
      <c r="G79" s="204">
        <f>100/H79*F79</f>
        <v>54.77386934673366</v>
      </c>
      <c r="H79" s="174">
        <f>SUM(H69:H78)</f>
        <v>199</v>
      </c>
      <c r="I79" s="176">
        <f>100/H105*H79</f>
        <v>0.5383033975330015</v>
      </c>
    </row>
    <row r="80" spans="3:9" ht="12.75">
      <c r="C80" s="193"/>
      <c r="D80" s="174"/>
      <c r="E80" s="202"/>
      <c r="F80" s="174"/>
      <c r="G80" s="202"/>
      <c r="H80" s="174"/>
      <c r="I80" s="199"/>
    </row>
    <row r="81" spans="3:9" ht="12.75">
      <c r="C81" s="194" t="s">
        <v>13</v>
      </c>
      <c r="D81" s="177">
        <v>134</v>
      </c>
      <c r="E81" s="184">
        <v>52.34</v>
      </c>
      <c r="F81" s="177">
        <v>122</v>
      </c>
      <c r="G81" s="184">
        <v>47.66</v>
      </c>
      <c r="H81" s="177">
        <f aca="true" t="shared" si="3" ref="H81:H90">SUM(D81,F81)</f>
        <v>256</v>
      </c>
      <c r="I81" s="179">
        <f>100/H105*H81</f>
        <v>0.6924908028565245</v>
      </c>
    </row>
    <row r="82" spans="3:9" ht="12.75">
      <c r="C82" s="194" t="s">
        <v>61</v>
      </c>
      <c r="D82" s="177">
        <v>10</v>
      </c>
      <c r="E82" s="184">
        <v>25.64</v>
      </c>
      <c r="F82" s="177">
        <v>29</v>
      </c>
      <c r="G82" s="184">
        <v>74.36</v>
      </c>
      <c r="H82" s="177">
        <f t="shared" si="3"/>
        <v>39</v>
      </c>
      <c r="I82" s="179">
        <f>100/H105*H82</f>
        <v>0.10549664574767366</v>
      </c>
    </row>
    <row r="83" spans="3:9" ht="12.75">
      <c r="C83" s="194" t="s">
        <v>3</v>
      </c>
      <c r="D83" s="177">
        <v>35</v>
      </c>
      <c r="E83" s="184">
        <v>42.17</v>
      </c>
      <c r="F83" s="177">
        <v>48</v>
      </c>
      <c r="G83" s="184">
        <v>57.83</v>
      </c>
      <c r="H83" s="177">
        <f t="shared" si="3"/>
        <v>83</v>
      </c>
      <c r="I83" s="179">
        <f>100/H105*H83</f>
        <v>0.2245185024886388</v>
      </c>
    </row>
    <row r="84" spans="3:9" ht="12.75">
      <c r="C84" s="194" t="s">
        <v>42</v>
      </c>
      <c r="D84" s="177">
        <v>125</v>
      </c>
      <c r="E84" s="184">
        <v>42.81</v>
      </c>
      <c r="F84" s="177">
        <v>167</v>
      </c>
      <c r="G84" s="184">
        <v>57.19</v>
      </c>
      <c r="H84" s="177">
        <f t="shared" si="3"/>
        <v>292</v>
      </c>
      <c r="I84" s="179">
        <f>100/H105*H84</f>
        <v>0.7898723220082233</v>
      </c>
    </row>
    <row r="85" spans="3:9" ht="12.75">
      <c r="C85" s="194" t="s">
        <v>43</v>
      </c>
      <c r="D85" s="177">
        <v>104</v>
      </c>
      <c r="E85" s="184">
        <v>48.37</v>
      </c>
      <c r="F85" s="177">
        <v>111</v>
      </c>
      <c r="G85" s="184">
        <v>51.63</v>
      </c>
      <c r="H85" s="177">
        <f t="shared" si="3"/>
        <v>215</v>
      </c>
      <c r="I85" s="179">
        <f>100/H105*H85</f>
        <v>0.5815840727115342</v>
      </c>
    </row>
    <row r="86" spans="3:9" ht="12.75">
      <c r="C86" s="194" t="s">
        <v>46</v>
      </c>
      <c r="D86" s="177">
        <v>16</v>
      </c>
      <c r="E86" s="184">
        <v>32.65</v>
      </c>
      <c r="F86" s="177">
        <v>33</v>
      </c>
      <c r="G86" s="184">
        <v>67.35</v>
      </c>
      <c r="H86" s="177">
        <f t="shared" si="3"/>
        <v>49</v>
      </c>
      <c r="I86" s="179">
        <f>100/H105*H86</f>
        <v>0.13254706773425665</v>
      </c>
    </row>
    <row r="87" spans="3:9" ht="12.75">
      <c r="C87" s="194" t="s">
        <v>19</v>
      </c>
      <c r="D87" s="177">
        <v>32</v>
      </c>
      <c r="E87" s="184">
        <v>49.23</v>
      </c>
      <c r="F87" s="177">
        <v>33</v>
      </c>
      <c r="G87" s="184">
        <v>50.77</v>
      </c>
      <c r="H87" s="177">
        <f t="shared" si="3"/>
        <v>65</v>
      </c>
      <c r="I87" s="179">
        <f>100/H105*H87</f>
        <v>0.17582774291278944</v>
      </c>
    </row>
    <row r="88" spans="3:9" ht="12.75">
      <c r="C88" s="194" t="s">
        <v>48</v>
      </c>
      <c r="D88" s="177">
        <v>45</v>
      </c>
      <c r="E88" s="184">
        <v>48.39</v>
      </c>
      <c r="F88" s="177">
        <v>48</v>
      </c>
      <c r="G88" s="184">
        <v>51.61</v>
      </c>
      <c r="H88" s="177">
        <f t="shared" si="3"/>
        <v>93</v>
      </c>
      <c r="I88" s="179">
        <f>100/H105*H88</f>
        <v>0.2515689244752218</v>
      </c>
    </row>
    <row r="89" spans="3:9" ht="12.75">
      <c r="C89" s="194" t="s">
        <v>49</v>
      </c>
      <c r="D89" s="177">
        <v>21</v>
      </c>
      <c r="E89" s="184">
        <v>42.86</v>
      </c>
      <c r="F89" s="177">
        <v>28</v>
      </c>
      <c r="G89" s="184">
        <v>57.14</v>
      </c>
      <c r="H89" s="177">
        <f t="shared" si="3"/>
        <v>49</v>
      </c>
      <c r="I89" s="179">
        <f>100/H105*H89</f>
        <v>0.13254706773425665</v>
      </c>
    </row>
    <row r="90" spans="3:9" ht="12.75">
      <c r="C90" s="194" t="s">
        <v>22</v>
      </c>
      <c r="D90" s="177">
        <v>33</v>
      </c>
      <c r="E90" s="184">
        <v>49.25</v>
      </c>
      <c r="F90" s="177">
        <v>34</v>
      </c>
      <c r="G90" s="184">
        <v>50.75</v>
      </c>
      <c r="H90" s="177">
        <f t="shared" si="3"/>
        <v>67</v>
      </c>
      <c r="I90" s="179">
        <f>100/H105*H90</f>
        <v>0.18123782731010604</v>
      </c>
    </row>
    <row r="91" spans="3:9" ht="12.75">
      <c r="C91" s="193" t="s">
        <v>139</v>
      </c>
      <c r="D91" s="174">
        <f>SUM(D81:D90)</f>
        <v>555</v>
      </c>
      <c r="E91" s="175">
        <f>100/H91*D91</f>
        <v>45.943708609271525</v>
      </c>
      <c r="F91" s="174">
        <f>SUM(F81:F90)</f>
        <v>653</v>
      </c>
      <c r="G91" s="175">
        <f>100/H91*F91</f>
        <v>54.05629139072848</v>
      </c>
      <c r="H91" s="174">
        <f>SUM(H81:H90)</f>
        <v>1208</v>
      </c>
      <c r="I91" s="176">
        <f>100/H105*H91</f>
        <v>3.267690975979225</v>
      </c>
    </row>
    <row r="92" spans="3:9" ht="12.75">
      <c r="C92" s="193"/>
      <c r="D92" s="181"/>
      <c r="E92" s="175"/>
      <c r="F92" s="181"/>
      <c r="G92" s="175"/>
      <c r="H92" s="174"/>
      <c r="I92" s="199"/>
    </row>
    <row r="93" spans="3:9" ht="12.75">
      <c r="C93" s="194" t="s">
        <v>52</v>
      </c>
      <c r="D93" s="177">
        <v>0</v>
      </c>
      <c r="E93" s="184">
        <v>0</v>
      </c>
      <c r="F93" s="177">
        <v>1</v>
      </c>
      <c r="G93" s="184">
        <v>100</v>
      </c>
      <c r="H93" s="177">
        <f aca="true" t="shared" si="4" ref="H93:H103">SUM(D93,F93)</f>
        <v>1</v>
      </c>
      <c r="I93" s="179">
        <f>100/H105*H93</f>
        <v>0.002705042198658299</v>
      </c>
    </row>
    <row r="94" spans="3:9" ht="12.75">
      <c r="C94" s="194" t="s">
        <v>467</v>
      </c>
      <c r="D94" s="177">
        <v>0</v>
      </c>
      <c r="E94" s="184">
        <v>0</v>
      </c>
      <c r="F94" s="177">
        <v>1</v>
      </c>
      <c r="G94" s="184">
        <v>100</v>
      </c>
      <c r="H94" s="177">
        <f t="shared" si="4"/>
        <v>1</v>
      </c>
      <c r="I94" s="179">
        <f>100/H105*H94</f>
        <v>0.002705042198658299</v>
      </c>
    </row>
    <row r="95" spans="3:9" ht="12.75">
      <c r="C95" s="194" t="s">
        <v>44</v>
      </c>
      <c r="D95" s="177">
        <v>0</v>
      </c>
      <c r="E95" s="184">
        <v>0</v>
      </c>
      <c r="F95" s="177">
        <v>4</v>
      </c>
      <c r="G95" s="184">
        <v>100</v>
      </c>
      <c r="H95" s="177">
        <f t="shared" si="4"/>
        <v>4</v>
      </c>
      <c r="I95" s="179">
        <f>100/H105*H95</f>
        <v>0.010820168794633196</v>
      </c>
    </row>
    <row r="96" spans="3:9" ht="12.75">
      <c r="C96" s="194" t="s">
        <v>24</v>
      </c>
      <c r="D96" s="177">
        <v>2</v>
      </c>
      <c r="E96" s="184">
        <v>66.67</v>
      </c>
      <c r="F96" s="177">
        <v>1</v>
      </c>
      <c r="G96" s="184">
        <v>33.33</v>
      </c>
      <c r="H96" s="177">
        <f t="shared" si="4"/>
        <v>3</v>
      </c>
      <c r="I96" s="179">
        <f>100/H105*H96</f>
        <v>0.008115126595974896</v>
      </c>
    </row>
    <row r="97" spans="3:9" ht="12.75">
      <c r="C97" s="194" t="s">
        <v>73</v>
      </c>
      <c r="D97" s="177">
        <v>1</v>
      </c>
      <c r="E97" s="184">
        <v>100</v>
      </c>
      <c r="F97" s="177">
        <v>0</v>
      </c>
      <c r="G97" s="184">
        <v>0</v>
      </c>
      <c r="H97" s="177">
        <f t="shared" si="4"/>
        <v>1</v>
      </c>
      <c r="I97" s="179">
        <f>100/H105*H97</f>
        <v>0.002705042198658299</v>
      </c>
    </row>
    <row r="98" spans="3:9" ht="12.75">
      <c r="C98" s="194" t="s">
        <v>62</v>
      </c>
      <c r="D98" s="177">
        <v>3</v>
      </c>
      <c r="E98" s="184">
        <v>75</v>
      </c>
      <c r="F98" s="177">
        <v>1</v>
      </c>
      <c r="G98" s="184">
        <v>25</v>
      </c>
      <c r="H98" s="177">
        <f t="shared" si="4"/>
        <v>4</v>
      </c>
      <c r="I98" s="179">
        <f>100/H105*H98</f>
        <v>0.010820168794633196</v>
      </c>
    </row>
    <row r="99" spans="3:9" ht="12.75">
      <c r="C99" s="194" t="s">
        <v>53</v>
      </c>
      <c r="D99" s="177">
        <v>1</v>
      </c>
      <c r="E99" s="184">
        <v>100</v>
      </c>
      <c r="F99" s="177">
        <v>0</v>
      </c>
      <c r="G99" s="184">
        <v>0</v>
      </c>
      <c r="H99" s="177">
        <f t="shared" si="4"/>
        <v>1</v>
      </c>
      <c r="I99" s="179">
        <f>100/H105*H99</f>
        <v>0.002705042198658299</v>
      </c>
    </row>
    <row r="100" spans="3:9" ht="12.75">
      <c r="C100" s="194" t="s">
        <v>38</v>
      </c>
      <c r="D100" s="177">
        <v>76</v>
      </c>
      <c r="E100" s="184">
        <v>79.17</v>
      </c>
      <c r="F100" s="177">
        <v>20</v>
      </c>
      <c r="G100" s="184">
        <v>20.83</v>
      </c>
      <c r="H100" s="177">
        <f t="shared" si="4"/>
        <v>96</v>
      </c>
      <c r="I100" s="179">
        <f>100/H105*H100</f>
        <v>0.2596840510711967</v>
      </c>
    </row>
    <row r="101" spans="3:9" ht="12.75">
      <c r="C101" s="194" t="s">
        <v>27</v>
      </c>
      <c r="D101" s="177">
        <v>0</v>
      </c>
      <c r="E101" s="184">
        <v>0</v>
      </c>
      <c r="F101" s="177">
        <v>2</v>
      </c>
      <c r="G101" s="184">
        <v>100</v>
      </c>
      <c r="H101" s="177">
        <f t="shared" si="4"/>
        <v>2</v>
      </c>
      <c r="I101" s="179">
        <f>100/H105*H101</f>
        <v>0.005410084397316598</v>
      </c>
    </row>
    <row r="102" spans="3:9" ht="12.75">
      <c r="C102" s="194" t="s">
        <v>21</v>
      </c>
      <c r="D102" s="177">
        <v>73</v>
      </c>
      <c r="E102" s="184">
        <v>54.07</v>
      </c>
      <c r="F102" s="177">
        <v>62</v>
      </c>
      <c r="G102" s="184">
        <v>45.93</v>
      </c>
      <c r="H102" s="177">
        <f t="shared" si="4"/>
        <v>135</v>
      </c>
      <c r="I102" s="179">
        <f>100/H105*H102</f>
        <v>0.3651806968188704</v>
      </c>
    </row>
    <row r="103" spans="3:9" ht="12.75">
      <c r="C103" s="193" t="s">
        <v>142</v>
      </c>
      <c r="D103" s="174">
        <f>SUM(D93:D102)</f>
        <v>156</v>
      </c>
      <c r="E103" s="205">
        <f>100/H103*D103</f>
        <v>62.90322580645161</v>
      </c>
      <c r="F103" s="174">
        <f>SUM(F93:F102)</f>
        <v>92</v>
      </c>
      <c r="G103" s="205">
        <f>100/H103*F103</f>
        <v>37.096774193548384</v>
      </c>
      <c r="H103" s="174">
        <f t="shared" si="4"/>
        <v>248</v>
      </c>
      <c r="I103" s="176">
        <f>100/H105*H103</f>
        <v>0.6708504652672581</v>
      </c>
    </row>
    <row r="104" spans="3:9" ht="12.75">
      <c r="C104" s="195"/>
      <c r="D104" s="213"/>
      <c r="E104" s="214"/>
      <c r="F104" s="213"/>
      <c r="G104" s="214"/>
      <c r="H104" s="215"/>
      <c r="I104" s="216"/>
    </row>
    <row r="105" spans="3:9" ht="12.75">
      <c r="C105" s="193" t="s">
        <v>92</v>
      </c>
      <c r="D105" s="174">
        <f>SUM(D93:D102,D81:D90,D69:D78,D54:D67,D14:D51)</f>
        <v>18587</v>
      </c>
      <c r="E105" s="205">
        <f>100/H105*D105</f>
        <v>50.2786193464618</v>
      </c>
      <c r="F105" s="174">
        <f>SUM(F93:F102,F81:F90,F69:F78,F54:F67,F14:F51)</f>
        <v>18381</v>
      </c>
      <c r="G105" s="205">
        <f>100/H105*F105</f>
        <v>49.72138065353819</v>
      </c>
      <c r="H105" s="174">
        <f>SUM(H103,H91,H79,H68,H52)</f>
        <v>36968</v>
      </c>
      <c r="I105" s="183">
        <f>100/H105*H105%</f>
        <v>1</v>
      </c>
    </row>
    <row r="106" spans="3:9" ht="12.75">
      <c r="C106" s="196"/>
      <c r="D106" s="210"/>
      <c r="E106" s="211"/>
      <c r="F106" s="210"/>
      <c r="G106" s="211"/>
      <c r="H106" s="210"/>
      <c r="I106" s="212"/>
    </row>
    <row r="107" spans="3:9" ht="13.5" thickBot="1">
      <c r="C107" s="197"/>
      <c r="D107" s="206"/>
      <c r="E107" s="207"/>
      <c r="F107" s="208"/>
      <c r="G107" s="207"/>
      <c r="H107" s="206"/>
      <c r="I107" s="209"/>
    </row>
    <row r="108" spans="4:9" ht="12.75">
      <c r="D108" s="198"/>
      <c r="E108" s="198"/>
      <c r="F108" s="198"/>
      <c r="G108" s="198"/>
      <c r="H108" s="198"/>
      <c r="I108" s="198"/>
    </row>
    <row r="109" spans="4:9" ht="12.75">
      <c r="D109" s="198"/>
      <c r="E109" s="198"/>
      <c r="F109" s="198"/>
      <c r="G109" s="198"/>
      <c r="H109" s="198"/>
      <c r="I109" s="198"/>
    </row>
    <row r="110" spans="4:9" ht="12.75">
      <c r="D110" s="198"/>
      <c r="E110" s="198"/>
      <c r="F110" s="198"/>
      <c r="G110" s="198"/>
      <c r="H110" s="198"/>
      <c r="I110" s="198"/>
    </row>
  </sheetData>
  <printOptions/>
  <pageMargins left="0.75" right="0.75" top="1" bottom="1" header="0" footer="0"/>
  <pageSetup fitToHeight="3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114"/>
  <sheetViews>
    <sheetView workbookViewId="0" topLeftCell="A96">
      <selection activeCell="C112" sqref="C1:I112"/>
    </sheetView>
  </sheetViews>
  <sheetFormatPr defaultColWidth="11.421875" defaultRowHeight="12.75"/>
  <cols>
    <col min="1" max="1" width="0.9921875" style="0" customWidth="1"/>
    <col min="2" max="2" width="0.71875" style="0" customWidth="1"/>
    <col min="3" max="3" width="34.28125" style="198" customWidth="1"/>
    <col min="4" max="4" width="8.57421875" style="0" customWidth="1"/>
    <col min="5" max="5" width="7.7109375" style="0" customWidth="1"/>
    <col min="6" max="6" width="8.421875" style="0" customWidth="1"/>
    <col min="7" max="7" width="8.140625" style="0" customWidth="1"/>
    <col min="8" max="8" width="14.57421875" style="0" customWidth="1"/>
    <col min="9" max="9" width="7.57421875" style="0" customWidth="1"/>
    <col min="10" max="10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471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472</v>
      </c>
    </row>
    <row r="11" ht="13.5" thickBot="1"/>
    <row r="12" spans="3:9" ht="13.5" thickBot="1">
      <c r="C12" s="225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104" t="s">
        <v>92</v>
      </c>
      <c r="I12" s="105" t="s">
        <v>90</v>
      </c>
    </row>
    <row r="13" spans="3:9" ht="12.75">
      <c r="C13" s="192"/>
      <c r="D13" s="168"/>
      <c r="E13" s="169"/>
      <c r="F13" s="168"/>
      <c r="G13" s="169"/>
      <c r="H13" s="169"/>
      <c r="I13" s="170"/>
    </row>
    <row r="14" spans="3:9" ht="12.75">
      <c r="C14" s="194" t="s">
        <v>55</v>
      </c>
      <c r="D14" s="262">
        <v>5</v>
      </c>
      <c r="E14" s="228">
        <v>83.33</v>
      </c>
      <c r="F14" s="262">
        <v>1</v>
      </c>
      <c r="G14" s="228">
        <v>16.67</v>
      </c>
      <c r="H14" s="262">
        <v>6</v>
      </c>
      <c r="I14" s="263">
        <v>0.02</v>
      </c>
    </row>
    <row r="15" spans="3:9" ht="12.75">
      <c r="C15" s="194" t="s">
        <v>2</v>
      </c>
      <c r="D15" s="262">
        <v>54</v>
      </c>
      <c r="E15" s="228">
        <v>49.09</v>
      </c>
      <c r="F15" s="262">
        <v>56</v>
      </c>
      <c r="G15" s="228">
        <v>50.91</v>
      </c>
      <c r="H15" s="262">
        <v>110</v>
      </c>
      <c r="I15" s="263">
        <v>0.3</v>
      </c>
    </row>
    <row r="16" spans="3:9" ht="12.75">
      <c r="C16" s="194" t="s">
        <v>28</v>
      </c>
      <c r="D16" s="262">
        <v>3</v>
      </c>
      <c r="E16" s="228">
        <v>100</v>
      </c>
      <c r="F16" s="262">
        <v>0</v>
      </c>
      <c r="G16" s="228">
        <v>0</v>
      </c>
      <c r="H16" s="262">
        <v>3</v>
      </c>
      <c r="I16" s="263">
        <v>0.01</v>
      </c>
    </row>
    <row r="17" spans="3:9" ht="12.75">
      <c r="C17" s="194" t="s">
        <v>39</v>
      </c>
      <c r="D17" s="262">
        <v>3</v>
      </c>
      <c r="E17" s="228">
        <v>42.86</v>
      </c>
      <c r="F17" s="262">
        <v>4</v>
      </c>
      <c r="G17" s="228">
        <v>57.14</v>
      </c>
      <c r="H17" s="262">
        <v>7</v>
      </c>
      <c r="I17" s="263">
        <v>0.02</v>
      </c>
    </row>
    <row r="18" spans="3:9" ht="12.75">
      <c r="C18" s="194" t="s">
        <v>20</v>
      </c>
      <c r="D18" s="262">
        <v>17</v>
      </c>
      <c r="E18" s="228">
        <v>47.22</v>
      </c>
      <c r="F18" s="262">
        <v>19</v>
      </c>
      <c r="G18" s="228">
        <v>52.78</v>
      </c>
      <c r="H18" s="262">
        <v>36</v>
      </c>
      <c r="I18" s="263">
        <v>0.1</v>
      </c>
    </row>
    <row r="19" spans="3:9" ht="12.75">
      <c r="C19" s="194" t="s">
        <v>396</v>
      </c>
      <c r="D19" s="262">
        <v>1</v>
      </c>
      <c r="E19" s="228">
        <v>10</v>
      </c>
      <c r="F19" s="262">
        <v>9</v>
      </c>
      <c r="G19" s="228">
        <v>90</v>
      </c>
      <c r="H19" s="262">
        <v>10</v>
      </c>
      <c r="I19" s="263">
        <v>0.03</v>
      </c>
    </row>
    <row r="20" spans="3:9" ht="12.75">
      <c r="C20" s="194" t="s">
        <v>392</v>
      </c>
      <c r="D20" s="262">
        <v>2</v>
      </c>
      <c r="E20" s="228">
        <v>28.57</v>
      </c>
      <c r="F20" s="262">
        <v>5</v>
      </c>
      <c r="G20" s="228">
        <v>71.43</v>
      </c>
      <c r="H20" s="262">
        <v>7</v>
      </c>
      <c r="I20" s="263">
        <v>0.02</v>
      </c>
    </row>
    <row r="21" spans="3:9" ht="12.75">
      <c r="C21" s="194" t="s">
        <v>18</v>
      </c>
      <c r="D21" s="262">
        <v>16</v>
      </c>
      <c r="E21" s="228">
        <v>44.44</v>
      </c>
      <c r="F21" s="262">
        <v>20</v>
      </c>
      <c r="G21" s="228">
        <v>55.56</v>
      </c>
      <c r="H21" s="262">
        <v>36</v>
      </c>
      <c r="I21" s="263">
        <v>0.1</v>
      </c>
    </row>
    <row r="22" spans="3:9" ht="12.75">
      <c r="C22" s="194" t="s">
        <v>195</v>
      </c>
      <c r="D22" s="262">
        <v>3</v>
      </c>
      <c r="E22" s="228">
        <v>75</v>
      </c>
      <c r="F22" s="262">
        <v>1</v>
      </c>
      <c r="G22" s="228">
        <v>25</v>
      </c>
      <c r="H22" s="262">
        <v>4</v>
      </c>
      <c r="I22" s="263">
        <v>0.01</v>
      </c>
    </row>
    <row r="23" spans="3:9" ht="12.75">
      <c r="C23" s="194" t="s">
        <v>64</v>
      </c>
      <c r="D23" s="262">
        <v>0</v>
      </c>
      <c r="E23" s="228">
        <v>0</v>
      </c>
      <c r="F23" s="262">
        <v>1</v>
      </c>
      <c r="G23" s="228">
        <v>100</v>
      </c>
      <c r="H23" s="262">
        <v>1</v>
      </c>
      <c r="I23" s="263">
        <v>0</v>
      </c>
    </row>
    <row r="24" spans="3:9" ht="12.75">
      <c r="C24" s="194" t="s">
        <v>66</v>
      </c>
      <c r="D24" s="262">
        <v>1</v>
      </c>
      <c r="E24" s="228">
        <v>25</v>
      </c>
      <c r="F24" s="262">
        <v>3</v>
      </c>
      <c r="G24" s="228">
        <v>75</v>
      </c>
      <c r="H24" s="262">
        <v>4</v>
      </c>
      <c r="I24" s="263">
        <v>0.01</v>
      </c>
    </row>
    <row r="25" spans="3:9" ht="12.75">
      <c r="C25" s="194" t="s">
        <v>428</v>
      </c>
      <c r="D25" s="262">
        <v>0</v>
      </c>
      <c r="E25" s="228">
        <v>0</v>
      </c>
      <c r="F25" s="262">
        <v>1</v>
      </c>
      <c r="G25" s="228">
        <v>100</v>
      </c>
      <c r="H25" s="262">
        <v>1</v>
      </c>
      <c r="I25" s="263">
        <v>0</v>
      </c>
    </row>
    <row r="26" spans="3:12" ht="12.75">
      <c r="C26" s="194" t="s">
        <v>69</v>
      </c>
      <c r="D26" s="262">
        <v>15285</v>
      </c>
      <c r="E26" s="228">
        <v>49.8</v>
      </c>
      <c r="F26" s="262">
        <v>15409</v>
      </c>
      <c r="G26" s="228">
        <v>50.2</v>
      </c>
      <c r="H26" s="262">
        <v>30694</v>
      </c>
      <c r="I26" s="263">
        <v>83.11</v>
      </c>
      <c r="K26" s="2"/>
      <c r="L26" s="2"/>
    </row>
    <row r="27" spans="3:9" ht="12.75">
      <c r="C27" s="194" t="s">
        <v>453</v>
      </c>
      <c r="D27" s="262">
        <v>1</v>
      </c>
      <c r="E27" s="228">
        <v>100</v>
      </c>
      <c r="F27" s="262">
        <v>0</v>
      </c>
      <c r="G27" s="228">
        <v>0</v>
      </c>
      <c r="H27" s="262">
        <v>1</v>
      </c>
      <c r="I27" s="263">
        <v>0</v>
      </c>
    </row>
    <row r="28" spans="3:10" ht="12.75">
      <c r="C28" s="194" t="s">
        <v>33</v>
      </c>
      <c r="D28" s="262">
        <v>3</v>
      </c>
      <c r="E28" s="228">
        <v>50</v>
      </c>
      <c r="F28" s="262">
        <v>3</v>
      </c>
      <c r="G28" s="228">
        <v>50</v>
      </c>
      <c r="H28" s="262">
        <v>6</v>
      </c>
      <c r="I28" s="263">
        <v>0.02</v>
      </c>
      <c r="J28" s="165"/>
    </row>
    <row r="29" spans="3:9" ht="12.75">
      <c r="C29" s="194" t="s">
        <v>4</v>
      </c>
      <c r="D29" s="262">
        <v>67</v>
      </c>
      <c r="E29" s="228">
        <v>47.18</v>
      </c>
      <c r="F29" s="262">
        <v>75</v>
      </c>
      <c r="G29" s="228">
        <v>52.82</v>
      </c>
      <c r="H29" s="262">
        <v>142</v>
      </c>
      <c r="I29" s="263">
        <v>0.38</v>
      </c>
    </row>
    <row r="30" spans="3:9" ht="12.75">
      <c r="C30" s="194" t="s">
        <v>421</v>
      </c>
      <c r="D30" s="262">
        <v>8</v>
      </c>
      <c r="E30" s="228">
        <v>53.33</v>
      </c>
      <c r="F30" s="262">
        <v>7</v>
      </c>
      <c r="G30" s="228">
        <v>46.67</v>
      </c>
      <c r="H30" s="262">
        <v>15</v>
      </c>
      <c r="I30" s="263">
        <v>0.04</v>
      </c>
    </row>
    <row r="31" spans="3:9" ht="12.75">
      <c r="C31" s="194" t="s">
        <v>65</v>
      </c>
      <c r="D31" s="262">
        <v>4</v>
      </c>
      <c r="E31" s="228">
        <v>66.67</v>
      </c>
      <c r="F31" s="262">
        <v>2</v>
      </c>
      <c r="G31" s="228">
        <v>33.33</v>
      </c>
      <c r="H31" s="262">
        <v>6</v>
      </c>
      <c r="I31" s="263">
        <v>0.02</v>
      </c>
    </row>
    <row r="32" spans="3:9" ht="12.75">
      <c r="C32" s="194" t="s">
        <v>50</v>
      </c>
      <c r="D32" s="262">
        <v>5</v>
      </c>
      <c r="E32" s="228">
        <v>83.33</v>
      </c>
      <c r="F32" s="262">
        <v>1</v>
      </c>
      <c r="G32" s="228">
        <v>16.67</v>
      </c>
      <c r="H32" s="262">
        <v>6</v>
      </c>
      <c r="I32" s="263">
        <v>0.02</v>
      </c>
    </row>
    <row r="33" spans="3:9" ht="12.75">
      <c r="C33" s="194" t="s">
        <v>16</v>
      </c>
      <c r="D33" s="262">
        <v>9</v>
      </c>
      <c r="E33" s="228">
        <v>56.25</v>
      </c>
      <c r="F33" s="262">
        <v>7</v>
      </c>
      <c r="G33" s="228">
        <v>43.75</v>
      </c>
      <c r="H33" s="262">
        <v>16</v>
      </c>
      <c r="I33" s="263">
        <v>0.04</v>
      </c>
    </row>
    <row r="34" spans="3:9" ht="12.75">
      <c r="C34" s="194" t="s">
        <v>7</v>
      </c>
      <c r="D34" s="262">
        <v>156</v>
      </c>
      <c r="E34" s="228">
        <v>60.23</v>
      </c>
      <c r="F34" s="262">
        <v>103</v>
      </c>
      <c r="G34" s="228">
        <v>39.77</v>
      </c>
      <c r="H34" s="262">
        <v>259</v>
      </c>
      <c r="I34" s="263">
        <v>0.7</v>
      </c>
    </row>
    <row r="35" spans="3:9" ht="12.75">
      <c r="C35" s="194" t="s">
        <v>70</v>
      </c>
      <c r="D35" s="262">
        <v>3</v>
      </c>
      <c r="E35" s="228">
        <v>50</v>
      </c>
      <c r="F35" s="262">
        <v>3</v>
      </c>
      <c r="G35" s="228">
        <v>50</v>
      </c>
      <c r="H35" s="262">
        <v>6</v>
      </c>
      <c r="I35" s="263">
        <v>0.02</v>
      </c>
    </row>
    <row r="36" spans="3:9" ht="12.75">
      <c r="C36" s="194" t="s">
        <v>436</v>
      </c>
      <c r="D36" s="262">
        <v>3</v>
      </c>
      <c r="E36" s="228">
        <v>75</v>
      </c>
      <c r="F36" s="262">
        <v>1</v>
      </c>
      <c r="G36" s="228">
        <v>25</v>
      </c>
      <c r="H36" s="262">
        <v>4</v>
      </c>
      <c r="I36" s="263">
        <v>0.01</v>
      </c>
    </row>
    <row r="37" spans="3:9" ht="12.75">
      <c r="C37" s="194" t="s">
        <v>56</v>
      </c>
      <c r="D37" s="262">
        <v>1</v>
      </c>
      <c r="E37" s="228">
        <v>25</v>
      </c>
      <c r="F37" s="262">
        <v>3</v>
      </c>
      <c r="G37" s="228">
        <v>75</v>
      </c>
      <c r="H37" s="262">
        <v>4</v>
      </c>
      <c r="I37" s="263">
        <v>0.01</v>
      </c>
    </row>
    <row r="38" spans="3:9" ht="12.75">
      <c r="C38" s="194" t="s">
        <v>29</v>
      </c>
      <c r="D38" s="262">
        <v>0</v>
      </c>
      <c r="E38" s="228">
        <v>0</v>
      </c>
      <c r="F38" s="262">
        <v>3</v>
      </c>
      <c r="G38" s="228">
        <v>100</v>
      </c>
      <c r="H38" s="262">
        <v>3</v>
      </c>
      <c r="I38" s="263">
        <v>0.01</v>
      </c>
    </row>
    <row r="39" spans="3:9" ht="12.75">
      <c r="C39" s="194" t="s">
        <v>393</v>
      </c>
      <c r="D39" s="262">
        <v>1</v>
      </c>
      <c r="E39" s="228">
        <v>100</v>
      </c>
      <c r="F39" s="262">
        <v>0</v>
      </c>
      <c r="G39" s="228">
        <v>0</v>
      </c>
      <c r="H39" s="262">
        <v>1</v>
      </c>
      <c r="I39" s="263">
        <v>0</v>
      </c>
    </row>
    <row r="40" spans="3:9" ht="12.75">
      <c r="C40" s="194" t="s">
        <v>37</v>
      </c>
      <c r="D40" s="262">
        <v>1</v>
      </c>
      <c r="E40" s="228">
        <v>33.33</v>
      </c>
      <c r="F40" s="262">
        <v>2</v>
      </c>
      <c r="G40" s="228">
        <v>66.67</v>
      </c>
      <c r="H40" s="262">
        <v>3</v>
      </c>
      <c r="I40" s="263">
        <v>0.01</v>
      </c>
    </row>
    <row r="41" spans="3:9" ht="12.75">
      <c r="C41" s="194" t="s">
        <v>25</v>
      </c>
      <c r="D41" s="262">
        <v>20</v>
      </c>
      <c r="E41" s="228">
        <v>71.43</v>
      </c>
      <c r="F41" s="262">
        <v>8</v>
      </c>
      <c r="G41" s="228">
        <v>28.57</v>
      </c>
      <c r="H41" s="262">
        <v>28</v>
      </c>
      <c r="I41" s="263">
        <v>0.08</v>
      </c>
    </row>
    <row r="42" spans="3:13" ht="12.75">
      <c r="C42" s="194" t="s">
        <v>47</v>
      </c>
      <c r="D42" s="262">
        <v>59</v>
      </c>
      <c r="E42" s="228">
        <v>57.28</v>
      </c>
      <c r="F42" s="262">
        <v>44</v>
      </c>
      <c r="G42" s="228">
        <v>42.72</v>
      </c>
      <c r="H42" s="262">
        <v>103</v>
      </c>
      <c r="I42" s="263">
        <v>0.28</v>
      </c>
      <c r="K42" s="2"/>
      <c r="L42" s="2"/>
      <c r="M42" s="2"/>
    </row>
    <row r="43" spans="3:9" ht="12.75">
      <c r="C43" s="194" t="s">
        <v>8</v>
      </c>
      <c r="D43" s="262">
        <v>23</v>
      </c>
      <c r="E43" s="228">
        <v>50</v>
      </c>
      <c r="F43" s="262">
        <v>23</v>
      </c>
      <c r="G43" s="228">
        <v>50</v>
      </c>
      <c r="H43" s="262">
        <v>46</v>
      </c>
      <c r="I43" s="263">
        <v>0.12</v>
      </c>
    </row>
    <row r="44" spans="3:9" ht="12.75">
      <c r="C44" s="194" t="s">
        <v>118</v>
      </c>
      <c r="D44" s="262">
        <v>26</v>
      </c>
      <c r="E44" s="228">
        <v>53.06</v>
      </c>
      <c r="F44" s="262">
        <v>23</v>
      </c>
      <c r="G44" s="228">
        <v>46.94</v>
      </c>
      <c r="H44" s="262">
        <v>49</v>
      </c>
      <c r="I44" s="263">
        <v>0.13</v>
      </c>
    </row>
    <row r="45" spans="3:9" ht="12.75">
      <c r="C45" s="194" t="s">
        <v>17</v>
      </c>
      <c r="D45" s="262">
        <v>11</v>
      </c>
      <c r="E45" s="228">
        <v>47.83</v>
      </c>
      <c r="F45" s="262">
        <v>12</v>
      </c>
      <c r="G45" s="228">
        <v>52.17</v>
      </c>
      <c r="H45" s="262">
        <v>23</v>
      </c>
      <c r="I45" s="263">
        <v>0.06</v>
      </c>
    </row>
    <row r="46" spans="3:11" ht="12.75">
      <c r="C46" s="194" t="s">
        <v>71</v>
      </c>
      <c r="D46" s="262">
        <v>304</v>
      </c>
      <c r="E46" s="228">
        <v>49.67</v>
      </c>
      <c r="F46" s="262">
        <v>308</v>
      </c>
      <c r="G46" s="228">
        <v>50.33</v>
      </c>
      <c r="H46" s="262">
        <v>612</v>
      </c>
      <c r="I46" s="263">
        <v>1.66</v>
      </c>
      <c r="K46" s="2"/>
    </row>
    <row r="47" spans="3:9" ht="12.75">
      <c r="C47" s="194" t="s">
        <v>10</v>
      </c>
      <c r="D47" s="262">
        <v>35</v>
      </c>
      <c r="E47" s="228">
        <v>38.89</v>
      </c>
      <c r="F47" s="262">
        <v>55</v>
      </c>
      <c r="G47" s="228">
        <v>61.11</v>
      </c>
      <c r="H47" s="262">
        <v>90</v>
      </c>
      <c r="I47" s="263">
        <v>0.24</v>
      </c>
    </row>
    <row r="48" spans="3:9" ht="12.75">
      <c r="C48" s="194" t="s">
        <v>454</v>
      </c>
      <c r="D48" s="229"/>
      <c r="E48" s="230"/>
      <c r="F48" s="229"/>
      <c r="G48" s="230"/>
      <c r="H48" s="229"/>
      <c r="I48" s="231"/>
    </row>
    <row r="49" spans="3:9" ht="12.75">
      <c r="C49" s="194" t="s">
        <v>26</v>
      </c>
      <c r="D49" s="262">
        <v>2</v>
      </c>
      <c r="E49" s="228">
        <v>22.22</v>
      </c>
      <c r="F49" s="262">
        <v>7</v>
      </c>
      <c r="G49" s="228">
        <v>77.78</v>
      </c>
      <c r="H49" s="262">
        <v>9</v>
      </c>
      <c r="I49" s="263">
        <v>0.02</v>
      </c>
    </row>
    <row r="50" spans="3:11" ht="12.75">
      <c r="C50" s="194" t="s">
        <v>12</v>
      </c>
      <c r="D50" s="262">
        <v>5</v>
      </c>
      <c r="E50" s="228">
        <v>31.25</v>
      </c>
      <c r="F50" s="262">
        <v>11</v>
      </c>
      <c r="G50" s="228">
        <v>68.75</v>
      </c>
      <c r="H50" s="262">
        <v>16</v>
      </c>
      <c r="I50" s="263">
        <v>0.04</v>
      </c>
      <c r="K50" s="2">
        <f>F52-F26</f>
        <v>898</v>
      </c>
    </row>
    <row r="51" spans="3:9" ht="12.75">
      <c r="C51" s="194" t="s">
        <v>394</v>
      </c>
      <c r="D51" s="262">
        <v>67</v>
      </c>
      <c r="E51" s="228">
        <v>46.53</v>
      </c>
      <c r="F51" s="262">
        <v>77</v>
      </c>
      <c r="G51" s="228">
        <v>53.47</v>
      </c>
      <c r="H51" s="262">
        <v>144</v>
      </c>
      <c r="I51" s="263">
        <v>0.39</v>
      </c>
    </row>
    <row r="52" spans="3:10" ht="12.75">
      <c r="C52" s="193" t="s">
        <v>124</v>
      </c>
      <c r="D52" s="232">
        <f>SUM(D14:D51)</f>
        <v>16204</v>
      </c>
      <c r="E52" s="233">
        <f>100/H52*D52</f>
        <v>49.84159207652794</v>
      </c>
      <c r="F52" s="232">
        <f>SUM(F14:F51)</f>
        <v>16307</v>
      </c>
      <c r="G52" s="233">
        <f>100/H52*F52</f>
        <v>50.158407923472055</v>
      </c>
      <c r="H52" s="232">
        <f>SUM(H14:H51)</f>
        <v>32511</v>
      </c>
      <c r="I52" s="234">
        <f>100/H109*H52</f>
        <v>88.0245843937835</v>
      </c>
      <c r="J52" s="226"/>
    </row>
    <row r="53" spans="3:9" ht="12.75">
      <c r="C53" s="195"/>
      <c r="D53" s="227"/>
      <c r="E53" s="235"/>
      <c r="F53" s="227"/>
      <c r="G53" s="235"/>
      <c r="H53" s="236"/>
      <c r="I53" s="237"/>
    </row>
    <row r="54" spans="3:9" ht="12.75">
      <c r="C54" s="194" t="s">
        <v>395</v>
      </c>
      <c r="D54" s="262">
        <v>16</v>
      </c>
      <c r="E54" s="228">
        <v>64</v>
      </c>
      <c r="F54" s="262">
        <v>9</v>
      </c>
      <c r="G54" s="228">
        <v>36</v>
      </c>
      <c r="H54" s="262">
        <v>25</v>
      </c>
      <c r="I54" s="263">
        <v>0.07</v>
      </c>
    </row>
    <row r="55" spans="3:9" ht="12.75">
      <c r="C55" s="194" t="s">
        <v>437</v>
      </c>
      <c r="D55" s="262">
        <v>1</v>
      </c>
      <c r="E55" s="228">
        <v>50</v>
      </c>
      <c r="F55" s="262">
        <v>1</v>
      </c>
      <c r="G55" s="228">
        <v>50</v>
      </c>
      <c r="H55" s="262">
        <v>2</v>
      </c>
      <c r="I55" s="263">
        <v>0.01</v>
      </c>
    </row>
    <row r="56" spans="3:9" ht="12.75">
      <c r="C56" s="194" t="s">
        <v>466</v>
      </c>
      <c r="D56" s="262">
        <v>1</v>
      </c>
      <c r="E56" s="228">
        <v>100</v>
      </c>
      <c r="F56" s="262">
        <v>0</v>
      </c>
      <c r="G56" s="228">
        <v>0</v>
      </c>
      <c r="H56" s="262">
        <v>1</v>
      </c>
      <c r="I56" s="263">
        <v>0</v>
      </c>
    </row>
    <row r="57" spans="3:9" ht="12.75">
      <c r="C57" s="194" t="s">
        <v>72</v>
      </c>
      <c r="D57" s="262">
        <v>0</v>
      </c>
      <c r="E57" s="228">
        <v>0</v>
      </c>
      <c r="F57" s="262">
        <v>1</v>
      </c>
      <c r="G57" s="228">
        <v>100</v>
      </c>
      <c r="H57" s="262">
        <v>1</v>
      </c>
      <c r="I57" s="263">
        <v>0</v>
      </c>
    </row>
    <row r="58" spans="3:9" ht="12.75">
      <c r="C58" s="194" t="s">
        <v>57</v>
      </c>
      <c r="D58" s="262">
        <v>2</v>
      </c>
      <c r="E58" s="228">
        <v>100</v>
      </c>
      <c r="F58" s="262">
        <v>0</v>
      </c>
      <c r="G58" s="228">
        <v>0</v>
      </c>
      <c r="H58" s="262">
        <v>2</v>
      </c>
      <c r="I58" s="263">
        <v>0.01</v>
      </c>
    </row>
    <row r="59" spans="3:9" ht="12.75">
      <c r="C59" s="194" t="s">
        <v>455</v>
      </c>
      <c r="D59" s="262">
        <v>1</v>
      </c>
      <c r="E59" s="228">
        <v>25</v>
      </c>
      <c r="F59" s="262">
        <v>3</v>
      </c>
      <c r="G59" s="228">
        <v>75</v>
      </c>
      <c r="H59" s="262">
        <v>4</v>
      </c>
      <c r="I59" s="263">
        <v>0.01</v>
      </c>
    </row>
    <row r="60" spans="3:9" ht="12.75">
      <c r="C60" s="194" t="s">
        <v>448</v>
      </c>
      <c r="D60" s="262">
        <v>2</v>
      </c>
      <c r="E60" s="228">
        <v>100</v>
      </c>
      <c r="F60" s="262">
        <v>0</v>
      </c>
      <c r="G60" s="228">
        <v>0</v>
      </c>
      <c r="H60" s="262">
        <v>2</v>
      </c>
      <c r="I60" s="263">
        <v>0.01</v>
      </c>
    </row>
    <row r="61" spans="3:9" ht="12.75">
      <c r="C61" s="194" t="s">
        <v>58</v>
      </c>
      <c r="D61" s="262">
        <v>6</v>
      </c>
      <c r="E61" s="228">
        <v>42.86</v>
      </c>
      <c r="F61" s="262">
        <v>8</v>
      </c>
      <c r="G61" s="228">
        <v>57.14</v>
      </c>
      <c r="H61" s="262">
        <v>14</v>
      </c>
      <c r="I61" s="263">
        <v>0.04</v>
      </c>
    </row>
    <row r="62" spans="3:9" ht="12.75">
      <c r="C62" s="194" t="s">
        <v>423</v>
      </c>
      <c r="D62" s="262">
        <v>3</v>
      </c>
      <c r="E62" s="228">
        <v>42.86</v>
      </c>
      <c r="F62" s="262">
        <v>4</v>
      </c>
      <c r="G62" s="228">
        <v>57.14</v>
      </c>
      <c r="H62" s="262">
        <v>7</v>
      </c>
      <c r="I62" s="263">
        <v>0.02</v>
      </c>
    </row>
    <row r="63" spans="3:9" ht="12.75">
      <c r="C63" s="194" t="s">
        <v>6</v>
      </c>
      <c r="D63" s="262">
        <v>1505</v>
      </c>
      <c r="E63" s="228">
        <v>55.8</v>
      </c>
      <c r="F63" s="262">
        <v>1192</v>
      </c>
      <c r="G63" s="228">
        <v>44.2</v>
      </c>
      <c r="H63" s="262">
        <v>2697</v>
      </c>
      <c r="I63" s="263">
        <v>7.3</v>
      </c>
    </row>
    <row r="64" spans="3:9" ht="12.75">
      <c r="C64" s="194" t="s">
        <v>391</v>
      </c>
      <c r="D64" s="229"/>
      <c r="E64" s="230"/>
      <c r="F64" s="229"/>
      <c r="G64" s="230"/>
      <c r="H64" s="229"/>
      <c r="I64" s="231"/>
    </row>
    <row r="65" spans="3:9" ht="12.75">
      <c r="C65" s="194" t="s">
        <v>60</v>
      </c>
      <c r="D65" s="262">
        <v>2</v>
      </c>
      <c r="E65" s="228">
        <v>50</v>
      </c>
      <c r="F65" s="262">
        <v>2</v>
      </c>
      <c r="G65" s="228">
        <v>50</v>
      </c>
      <c r="H65" s="262">
        <v>4</v>
      </c>
      <c r="I65" s="263">
        <v>0.01</v>
      </c>
    </row>
    <row r="66" spans="3:9" ht="12.75">
      <c r="C66" s="194" t="s">
        <v>450</v>
      </c>
      <c r="D66" s="262">
        <v>1</v>
      </c>
      <c r="E66" s="228">
        <v>100</v>
      </c>
      <c r="F66" s="262">
        <v>0</v>
      </c>
      <c r="G66" s="228">
        <v>0</v>
      </c>
      <c r="H66" s="262">
        <v>1</v>
      </c>
      <c r="I66" s="263">
        <v>0</v>
      </c>
    </row>
    <row r="67" spans="3:9" ht="12.75">
      <c r="C67" s="194" t="s">
        <v>11</v>
      </c>
      <c r="D67" s="262">
        <v>9</v>
      </c>
      <c r="E67" s="228">
        <v>47.37</v>
      </c>
      <c r="F67" s="262">
        <v>10</v>
      </c>
      <c r="G67" s="228">
        <v>52.63</v>
      </c>
      <c r="H67" s="262">
        <v>19</v>
      </c>
      <c r="I67" s="263">
        <v>0.05</v>
      </c>
    </row>
    <row r="68" spans="3:9" ht="12.75">
      <c r="C68" s="194" t="s">
        <v>399</v>
      </c>
      <c r="D68" s="227"/>
      <c r="E68" s="235"/>
      <c r="F68" s="227"/>
      <c r="G68" s="235"/>
      <c r="H68" s="229"/>
      <c r="I68" s="231"/>
    </row>
    <row r="69" spans="3:9" ht="12.75">
      <c r="C69" s="193" t="s">
        <v>130</v>
      </c>
      <c r="D69" s="232">
        <f>SUM(D54:D68)</f>
        <v>1549</v>
      </c>
      <c r="E69" s="233">
        <f>100/H69*D69</f>
        <v>55.73947463116229</v>
      </c>
      <c r="F69" s="232">
        <f>SUM(F53:F67)</f>
        <v>1230</v>
      </c>
      <c r="G69" s="233">
        <f>100/H69*F69</f>
        <v>44.26052536883771</v>
      </c>
      <c r="H69" s="232">
        <f>SUM(H54:H68)</f>
        <v>2779</v>
      </c>
      <c r="I69" s="234">
        <f>100/H109*H69</f>
        <v>7.524232414577354</v>
      </c>
    </row>
    <row r="70" spans="3:9" ht="12.75">
      <c r="C70" s="193"/>
      <c r="D70" s="232"/>
      <c r="E70" s="233"/>
      <c r="F70" s="232"/>
      <c r="G70" s="233"/>
      <c r="H70" s="232"/>
      <c r="I70" s="234"/>
    </row>
    <row r="71" spans="3:9" ht="12.75">
      <c r="C71" s="194" t="s">
        <v>14</v>
      </c>
      <c r="D71" s="262">
        <v>20</v>
      </c>
      <c r="E71" s="228">
        <v>39.22</v>
      </c>
      <c r="F71" s="262">
        <v>31</v>
      </c>
      <c r="G71" s="228">
        <v>60.78</v>
      </c>
      <c r="H71" s="262">
        <v>51</v>
      </c>
      <c r="I71" s="263">
        <v>0.14</v>
      </c>
    </row>
    <row r="72" spans="3:9" ht="12.75">
      <c r="C72" s="194" t="s">
        <v>30</v>
      </c>
      <c r="D72" s="262">
        <v>3</v>
      </c>
      <c r="E72" s="228">
        <v>100</v>
      </c>
      <c r="F72" s="262">
        <v>0</v>
      </c>
      <c r="G72" s="228">
        <v>0</v>
      </c>
      <c r="H72" s="262">
        <v>3</v>
      </c>
      <c r="I72" s="263">
        <v>0.01</v>
      </c>
    </row>
    <row r="73" spans="3:9" ht="12.75">
      <c r="C73" s="194" t="s">
        <v>23</v>
      </c>
      <c r="D73" s="262">
        <v>10</v>
      </c>
      <c r="E73" s="228">
        <v>62.5</v>
      </c>
      <c r="F73" s="262">
        <v>6</v>
      </c>
      <c r="G73" s="228">
        <v>37.5</v>
      </c>
      <c r="H73" s="262">
        <v>16</v>
      </c>
      <c r="I73" s="263">
        <v>0.04</v>
      </c>
    </row>
    <row r="74" spans="3:9" ht="12.75">
      <c r="C74" s="194" t="s">
        <v>439</v>
      </c>
      <c r="D74" s="262">
        <v>2</v>
      </c>
      <c r="E74" s="228">
        <v>100</v>
      </c>
      <c r="F74" s="262">
        <v>0</v>
      </c>
      <c r="G74" s="228">
        <v>0</v>
      </c>
      <c r="H74" s="262">
        <v>2</v>
      </c>
      <c r="I74" s="263">
        <v>0.01</v>
      </c>
    </row>
    <row r="75" spans="3:9" ht="12.75">
      <c r="C75" s="194" t="s">
        <v>15</v>
      </c>
      <c r="D75" s="262">
        <v>1</v>
      </c>
      <c r="E75" s="228">
        <v>50</v>
      </c>
      <c r="F75" s="262">
        <v>1</v>
      </c>
      <c r="G75" s="228">
        <v>50</v>
      </c>
      <c r="H75" s="262">
        <v>2</v>
      </c>
      <c r="I75" s="263">
        <v>0.01</v>
      </c>
    </row>
    <row r="76" spans="3:9" ht="12.75">
      <c r="C76" s="194" t="s">
        <v>45</v>
      </c>
      <c r="D76" s="262">
        <v>3</v>
      </c>
      <c r="E76" s="228">
        <v>21.43</v>
      </c>
      <c r="F76" s="262">
        <v>11</v>
      </c>
      <c r="G76" s="228">
        <v>78.57</v>
      </c>
      <c r="H76" s="262">
        <v>14</v>
      </c>
      <c r="I76" s="263">
        <v>0.04</v>
      </c>
    </row>
    <row r="77" spans="3:9" ht="12.75">
      <c r="C77" s="194" t="s">
        <v>456</v>
      </c>
      <c r="D77" s="262">
        <v>1</v>
      </c>
      <c r="E77" s="228">
        <v>100</v>
      </c>
      <c r="F77" s="262">
        <v>0</v>
      </c>
      <c r="G77" s="228">
        <v>0</v>
      </c>
      <c r="H77" s="262">
        <v>1</v>
      </c>
      <c r="I77" s="263">
        <v>0</v>
      </c>
    </row>
    <row r="78" spans="3:9" ht="12.75">
      <c r="C78" s="194" t="s">
        <v>5</v>
      </c>
      <c r="D78" s="262">
        <v>11</v>
      </c>
      <c r="E78" s="228">
        <v>50</v>
      </c>
      <c r="F78" s="262">
        <v>11</v>
      </c>
      <c r="G78" s="228">
        <v>50</v>
      </c>
      <c r="H78" s="262">
        <v>22</v>
      </c>
      <c r="I78" s="263">
        <v>0.06</v>
      </c>
    </row>
    <row r="79" spans="3:9" ht="12.75">
      <c r="C79" s="194" t="s">
        <v>457</v>
      </c>
      <c r="D79" s="262">
        <v>1</v>
      </c>
      <c r="E79" s="228">
        <v>100</v>
      </c>
      <c r="F79" s="262">
        <v>0</v>
      </c>
      <c r="G79" s="228">
        <v>0</v>
      </c>
      <c r="H79" s="262">
        <v>1</v>
      </c>
      <c r="I79" s="263">
        <v>0</v>
      </c>
    </row>
    <row r="80" spans="3:9" ht="12.75">
      <c r="C80" s="194" t="s">
        <v>9</v>
      </c>
      <c r="D80" s="262">
        <v>42</v>
      </c>
      <c r="E80" s="228">
        <v>43.3</v>
      </c>
      <c r="F80" s="262">
        <v>55</v>
      </c>
      <c r="G80" s="228">
        <v>56.7</v>
      </c>
      <c r="H80" s="262">
        <v>97</v>
      </c>
      <c r="I80" s="263">
        <v>0.26</v>
      </c>
    </row>
    <row r="81" spans="3:9" ht="12.75">
      <c r="C81" s="193" t="s">
        <v>458</v>
      </c>
      <c r="D81" s="232">
        <f>SUM(D71:D80)</f>
        <v>94</v>
      </c>
      <c r="E81" s="238">
        <f>100/H81*D81</f>
        <v>44.97607655502392</v>
      </c>
      <c r="F81" s="232">
        <f>SUM(F71:F80)</f>
        <v>115</v>
      </c>
      <c r="G81" s="238">
        <f>100/H81*F81</f>
        <v>55.02392344497608</v>
      </c>
      <c r="H81" s="232">
        <f>SUM(H71:H80)</f>
        <v>209</v>
      </c>
      <c r="I81" s="234">
        <f>100/H109*H81</f>
        <v>0.5658742621974333</v>
      </c>
    </row>
    <row r="82" spans="3:9" ht="12.75">
      <c r="C82" s="193"/>
      <c r="D82" s="232"/>
      <c r="E82" s="239"/>
      <c r="F82" s="232"/>
      <c r="G82" s="239"/>
      <c r="H82" s="232"/>
      <c r="I82" s="237"/>
    </row>
    <row r="83" spans="3:9" ht="12.75">
      <c r="C83" s="194" t="s">
        <v>13</v>
      </c>
      <c r="D83" s="262">
        <v>128</v>
      </c>
      <c r="E83" s="228">
        <v>50.79</v>
      </c>
      <c r="F83" s="262">
        <v>124</v>
      </c>
      <c r="G83" s="228">
        <v>49.21</v>
      </c>
      <c r="H83" s="262">
        <v>252</v>
      </c>
      <c r="I83" s="263">
        <v>0.68</v>
      </c>
    </row>
    <row r="84" spans="3:9" ht="12.75">
      <c r="C84" s="194" t="s">
        <v>61</v>
      </c>
      <c r="D84" s="262">
        <v>12</v>
      </c>
      <c r="E84" s="228">
        <v>33.33</v>
      </c>
      <c r="F84" s="262">
        <v>24</v>
      </c>
      <c r="G84" s="228">
        <v>66.67</v>
      </c>
      <c r="H84" s="262">
        <v>36</v>
      </c>
      <c r="I84" s="263">
        <v>0.1</v>
      </c>
    </row>
    <row r="85" spans="3:9" ht="12.75">
      <c r="C85" s="194" t="s">
        <v>3</v>
      </c>
      <c r="D85" s="262">
        <v>34</v>
      </c>
      <c r="E85" s="228">
        <v>36.96</v>
      </c>
      <c r="F85" s="262">
        <v>58</v>
      </c>
      <c r="G85" s="228">
        <v>63.04</v>
      </c>
      <c r="H85" s="262">
        <v>92</v>
      </c>
      <c r="I85" s="263">
        <v>0.25</v>
      </c>
    </row>
    <row r="86" spans="3:9" ht="12.75">
      <c r="C86" s="194" t="s">
        <v>42</v>
      </c>
      <c r="D86" s="262">
        <v>126</v>
      </c>
      <c r="E86" s="228">
        <v>43.75</v>
      </c>
      <c r="F86" s="262">
        <v>162</v>
      </c>
      <c r="G86" s="228">
        <v>56.25</v>
      </c>
      <c r="H86" s="262">
        <v>288</v>
      </c>
      <c r="I86" s="263">
        <v>0.78</v>
      </c>
    </row>
    <row r="87" spans="3:9" ht="12.75">
      <c r="C87" s="194" t="s">
        <v>43</v>
      </c>
      <c r="D87" s="262">
        <v>102</v>
      </c>
      <c r="E87" s="228">
        <v>54.26</v>
      </c>
      <c r="F87" s="262">
        <v>86</v>
      </c>
      <c r="G87" s="228">
        <v>45.74</v>
      </c>
      <c r="H87" s="262">
        <v>188</v>
      </c>
      <c r="I87" s="263">
        <v>0.51</v>
      </c>
    </row>
    <row r="88" spans="3:9" ht="12.75">
      <c r="C88" s="194" t="s">
        <v>46</v>
      </c>
      <c r="D88" s="262">
        <v>17</v>
      </c>
      <c r="E88" s="228">
        <v>37.78</v>
      </c>
      <c r="F88" s="262">
        <v>28</v>
      </c>
      <c r="G88" s="228">
        <v>62.22</v>
      </c>
      <c r="H88" s="262">
        <v>45</v>
      </c>
      <c r="I88" s="263">
        <v>0.12</v>
      </c>
    </row>
    <row r="89" spans="3:9" ht="12.75">
      <c r="C89" s="194" t="s">
        <v>19</v>
      </c>
      <c r="D89" s="262">
        <v>27</v>
      </c>
      <c r="E89" s="228">
        <v>45.76</v>
      </c>
      <c r="F89" s="262">
        <v>32</v>
      </c>
      <c r="G89" s="228">
        <v>54.24</v>
      </c>
      <c r="H89" s="262">
        <v>59</v>
      </c>
      <c r="I89" s="263">
        <v>0.16</v>
      </c>
    </row>
    <row r="90" spans="3:9" ht="12.75">
      <c r="C90" s="194" t="s">
        <v>48</v>
      </c>
      <c r="D90" s="262">
        <v>38</v>
      </c>
      <c r="E90" s="228">
        <v>44.71</v>
      </c>
      <c r="F90" s="262">
        <v>47</v>
      </c>
      <c r="G90" s="228">
        <v>55.29</v>
      </c>
      <c r="H90" s="262">
        <v>85</v>
      </c>
      <c r="I90" s="263">
        <v>0.23</v>
      </c>
    </row>
    <row r="91" spans="3:9" ht="12.75">
      <c r="C91" s="194" t="s">
        <v>49</v>
      </c>
      <c r="D91" s="262">
        <v>17</v>
      </c>
      <c r="E91" s="228">
        <v>37.78</v>
      </c>
      <c r="F91" s="262">
        <v>28</v>
      </c>
      <c r="G91" s="228">
        <v>62.22</v>
      </c>
      <c r="H91" s="262">
        <v>45</v>
      </c>
      <c r="I91" s="263">
        <v>0.12</v>
      </c>
    </row>
    <row r="92" spans="3:9" ht="12.75">
      <c r="C92" s="194" t="s">
        <v>22</v>
      </c>
      <c r="D92" s="262">
        <v>32</v>
      </c>
      <c r="E92" s="228">
        <v>43.24</v>
      </c>
      <c r="F92" s="262">
        <v>42</v>
      </c>
      <c r="G92" s="228">
        <v>56.76</v>
      </c>
      <c r="H92" s="262">
        <v>74</v>
      </c>
      <c r="I92" s="263">
        <v>0.2</v>
      </c>
    </row>
    <row r="93" spans="3:9" ht="12.75">
      <c r="C93" s="193" t="s">
        <v>139</v>
      </c>
      <c r="D93" s="232">
        <f>SUM(D83:D92)</f>
        <v>533</v>
      </c>
      <c r="E93" s="233">
        <f>100/H93*D93</f>
        <v>45.79037800687285</v>
      </c>
      <c r="F93" s="232">
        <f>SUM(F83:F92)</f>
        <v>631</v>
      </c>
      <c r="G93" s="233">
        <f>100/H93*F93</f>
        <v>54.20962199312715</v>
      </c>
      <c r="H93" s="232">
        <f>SUM(H83:H92)</f>
        <v>1164</v>
      </c>
      <c r="I93" s="234">
        <f>100/H109*H93</f>
        <v>3.151567661233552</v>
      </c>
    </row>
    <row r="94" spans="3:9" ht="12.75">
      <c r="C94" s="193"/>
      <c r="D94" s="240"/>
      <c r="E94" s="233"/>
      <c r="F94" s="240"/>
      <c r="G94" s="233"/>
      <c r="H94" s="232"/>
      <c r="I94" s="237"/>
    </row>
    <row r="95" spans="3:9" ht="12.75">
      <c r="C95" s="194" t="s">
        <v>52</v>
      </c>
      <c r="D95" s="229">
        <v>0</v>
      </c>
      <c r="E95" s="230">
        <v>0</v>
      </c>
      <c r="F95" s="229">
        <v>1</v>
      </c>
      <c r="G95" s="230">
        <v>100</v>
      </c>
      <c r="H95" s="229">
        <v>1</v>
      </c>
      <c r="I95" s="231">
        <v>0</v>
      </c>
    </row>
    <row r="96" spans="3:9" ht="12.75">
      <c r="C96" s="194" t="s">
        <v>467</v>
      </c>
      <c r="D96" s="262">
        <v>2</v>
      </c>
      <c r="E96" s="228">
        <v>40</v>
      </c>
      <c r="F96" s="262">
        <v>3</v>
      </c>
      <c r="G96" s="228">
        <v>60</v>
      </c>
      <c r="H96" s="262">
        <v>5</v>
      </c>
      <c r="I96" s="263">
        <v>0.01</v>
      </c>
    </row>
    <row r="97" spans="3:9" ht="12.75">
      <c r="C97" s="194" t="s">
        <v>44</v>
      </c>
      <c r="D97" s="262">
        <v>0</v>
      </c>
      <c r="E97" s="228">
        <v>0</v>
      </c>
      <c r="F97" s="262">
        <v>3</v>
      </c>
      <c r="G97" s="228">
        <v>100</v>
      </c>
      <c r="H97" s="262">
        <v>3</v>
      </c>
      <c r="I97" s="263">
        <v>0.01</v>
      </c>
    </row>
    <row r="98" spans="3:9" ht="12.75">
      <c r="C98" s="194" t="s">
        <v>442</v>
      </c>
      <c r="D98" s="262">
        <v>2</v>
      </c>
      <c r="E98" s="228">
        <v>50</v>
      </c>
      <c r="F98" s="262">
        <v>2</v>
      </c>
      <c r="G98" s="228">
        <v>50</v>
      </c>
      <c r="H98" s="262">
        <v>4</v>
      </c>
      <c r="I98" s="263">
        <v>0.01</v>
      </c>
    </row>
    <row r="99" spans="3:10" ht="12.75">
      <c r="C99" s="194" t="s">
        <v>475</v>
      </c>
      <c r="D99" s="262">
        <v>1</v>
      </c>
      <c r="E99" s="228">
        <v>100</v>
      </c>
      <c r="F99" s="262">
        <v>0</v>
      </c>
      <c r="G99" s="228">
        <v>0</v>
      </c>
      <c r="H99" s="262">
        <v>1</v>
      </c>
      <c r="I99" s="263">
        <v>0</v>
      </c>
      <c r="J99" s="165"/>
    </row>
    <row r="100" spans="3:9" ht="12.75">
      <c r="C100" s="194" t="s">
        <v>24</v>
      </c>
      <c r="D100" s="262">
        <v>2</v>
      </c>
      <c r="E100" s="228">
        <v>66.67</v>
      </c>
      <c r="F100" s="262">
        <v>1</v>
      </c>
      <c r="G100" s="228">
        <v>33.33</v>
      </c>
      <c r="H100" s="262">
        <v>3</v>
      </c>
      <c r="I100" s="263">
        <v>0.01</v>
      </c>
    </row>
    <row r="101" spans="3:9" ht="12.75">
      <c r="C101" s="194" t="s">
        <v>73</v>
      </c>
      <c r="D101" s="262">
        <v>1</v>
      </c>
      <c r="E101" s="228">
        <v>100</v>
      </c>
      <c r="F101" s="262">
        <v>0</v>
      </c>
      <c r="G101" s="228">
        <v>0</v>
      </c>
      <c r="H101" s="262">
        <v>1</v>
      </c>
      <c r="I101" s="263">
        <v>0</v>
      </c>
    </row>
    <row r="102" spans="3:9" ht="12.75">
      <c r="C102" s="194" t="s">
        <v>62</v>
      </c>
      <c r="D102" s="262">
        <v>2</v>
      </c>
      <c r="E102" s="228">
        <v>66.67</v>
      </c>
      <c r="F102" s="262">
        <v>1</v>
      </c>
      <c r="G102" s="228">
        <v>33.33</v>
      </c>
      <c r="H102" s="262">
        <v>3</v>
      </c>
      <c r="I102" s="263">
        <v>0.01</v>
      </c>
    </row>
    <row r="103" spans="3:9" ht="12.75">
      <c r="C103" s="194" t="s">
        <v>53</v>
      </c>
      <c r="D103" s="262">
        <v>1</v>
      </c>
      <c r="E103" s="228">
        <v>100</v>
      </c>
      <c r="F103" s="262">
        <v>0</v>
      </c>
      <c r="G103" s="228">
        <v>0</v>
      </c>
      <c r="H103" s="262">
        <v>1</v>
      </c>
      <c r="I103" s="263">
        <v>0</v>
      </c>
    </row>
    <row r="104" spans="3:9" ht="12.75">
      <c r="C104" s="194" t="s">
        <v>38</v>
      </c>
      <c r="D104" s="262">
        <v>79</v>
      </c>
      <c r="E104" s="228">
        <v>73.83</v>
      </c>
      <c r="F104" s="262">
        <v>28</v>
      </c>
      <c r="G104" s="228">
        <v>26.17</v>
      </c>
      <c r="H104" s="262">
        <v>107</v>
      </c>
      <c r="I104" s="263">
        <v>0.29</v>
      </c>
    </row>
    <row r="105" spans="3:9" ht="12.75">
      <c r="C105" s="194" t="s">
        <v>27</v>
      </c>
      <c r="D105" s="262">
        <v>0</v>
      </c>
      <c r="E105" s="228">
        <v>0</v>
      </c>
      <c r="F105" s="262">
        <v>2</v>
      </c>
      <c r="G105" s="228">
        <v>100</v>
      </c>
      <c r="H105" s="262">
        <v>2</v>
      </c>
      <c r="I105" s="263">
        <v>0.01</v>
      </c>
    </row>
    <row r="106" spans="3:9" ht="12.75">
      <c r="C106" s="194" t="s">
        <v>21</v>
      </c>
      <c r="D106" s="262">
        <v>76</v>
      </c>
      <c r="E106" s="228">
        <v>54.29</v>
      </c>
      <c r="F106" s="262">
        <v>64</v>
      </c>
      <c r="G106" s="228">
        <v>45.71</v>
      </c>
      <c r="H106" s="262">
        <v>140</v>
      </c>
      <c r="I106" s="263">
        <v>0.38</v>
      </c>
    </row>
    <row r="107" spans="3:9" ht="12.75">
      <c r="C107" s="193" t="s">
        <v>142</v>
      </c>
      <c r="D107" s="232">
        <f>SUM(D95:D106)</f>
        <v>166</v>
      </c>
      <c r="E107" s="241">
        <f>100/H107*D107</f>
        <v>61.25461254612546</v>
      </c>
      <c r="F107" s="232">
        <f>SUM(F95:F106)</f>
        <v>105</v>
      </c>
      <c r="G107" s="241">
        <f>100/H107*F107</f>
        <v>38.745387453874535</v>
      </c>
      <c r="H107" s="232">
        <f>SUM(D107,F107)</f>
        <v>271</v>
      </c>
      <c r="I107" s="234">
        <f>100/H109*H107</f>
        <v>0.7337412682081551</v>
      </c>
    </row>
    <row r="108" spans="3:9" ht="12.75">
      <c r="C108" s="195"/>
      <c r="D108" s="250"/>
      <c r="E108" s="251"/>
      <c r="F108" s="250"/>
      <c r="G108" s="251"/>
      <c r="H108" s="252"/>
      <c r="I108" s="253"/>
    </row>
    <row r="109" spans="3:9" ht="12.75">
      <c r="C109" s="193" t="s">
        <v>92</v>
      </c>
      <c r="D109" s="232">
        <f>SUM(D95:D106,D83:D92,D71:D80,D54:D68,D14:D51)</f>
        <v>18546</v>
      </c>
      <c r="E109" s="241">
        <f>100/H109*D109</f>
        <v>50.21389505604592</v>
      </c>
      <c r="F109" s="232">
        <f>SUM(F95:F106,F83:F92,F71:F80,F54:F68,F14:F51)</f>
        <v>18388</v>
      </c>
      <c r="G109" s="241">
        <f>100/H109*F109</f>
        <v>49.78610494395408</v>
      </c>
      <c r="H109" s="232">
        <f>SUM(H107,H93,H81,H69,H52)</f>
        <v>36934</v>
      </c>
      <c r="I109" s="254">
        <f>100/H109*H109%</f>
        <v>0.9999999999999999</v>
      </c>
    </row>
    <row r="110" spans="3:9" ht="12.75">
      <c r="C110" s="196"/>
      <c r="D110" s="255"/>
      <c r="E110" s="256"/>
      <c r="F110" s="255"/>
      <c r="G110" s="256"/>
      <c r="H110" s="255"/>
      <c r="I110" s="257"/>
    </row>
    <row r="111" spans="3:9" ht="13.5" thickBot="1">
      <c r="C111" s="197"/>
      <c r="D111" s="258"/>
      <c r="E111" s="259"/>
      <c r="F111" s="260"/>
      <c r="G111" s="259"/>
      <c r="H111" s="258"/>
      <c r="I111" s="261"/>
    </row>
    <row r="112" spans="4:9" ht="12.75">
      <c r="D112" s="198"/>
      <c r="E112" s="198"/>
      <c r="F112" s="198"/>
      <c r="G112" s="198"/>
      <c r="H112" s="198"/>
      <c r="I112" s="198"/>
    </row>
    <row r="113" spans="4:9" ht="12.75">
      <c r="D113" s="198"/>
      <c r="E113" s="198"/>
      <c r="F113" s="198"/>
      <c r="G113" s="198"/>
      <c r="H113" s="198"/>
      <c r="I113" s="198"/>
    </row>
    <row r="114" spans="4:9" ht="12.75">
      <c r="D114" s="198"/>
      <c r="E114" s="198"/>
      <c r="F114" s="198"/>
      <c r="G114" s="198"/>
      <c r="H114" s="198"/>
      <c r="I114" s="198"/>
    </row>
  </sheetData>
  <printOptions/>
  <pageMargins left="0.75" right="0.75" top="1" bottom="1" header="0" footer="0"/>
  <pageSetup fitToHeight="3" fitToWidth="1"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4"/>
  <sheetViews>
    <sheetView workbookViewId="0" topLeftCell="A91">
      <selection activeCell="C111" sqref="C1:I111"/>
    </sheetView>
  </sheetViews>
  <sheetFormatPr defaultColWidth="11.421875" defaultRowHeight="12.75"/>
  <cols>
    <col min="1" max="1" width="0.9921875" style="0" customWidth="1"/>
    <col min="2" max="2" width="0.71875" style="0" customWidth="1"/>
    <col min="3" max="3" width="34.28125" style="198" customWidth="1"/>
    <col min="4" max="4" width="8.57421875" style="0" customWidth="1"/>
    <col min="5" max="5" width="7.7109375" style="0" customWidth="1"/>
    <col min="6" max="6" width="8.421875" style="0" customWidth="1"/>
    <col min="7" max="7" width="8.140625" style="0" customWidth="1"/>
    <col min="8" max="8" width="14.57421875" style="0" customWidth="1"/>
    <col min="9" max="9" width="7.57421875" style="22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21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476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477</v>
      </c>
    </row>
    <row r="11" ht="13.5" thickBot="1"/>
    <row r="12" spans="3:15" ht="13.5" thickBot="1">
      <c r="C12" s="225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104" t="s">
        <v>92</v>
      </c>
      <c r="I12" s="105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65">
        <v>6</v>
      </c>
      <c r="E14" s="265">
        <v>75</v>
      </c>
      <c r="F14" s="265">
        <v>2</v>
      </c>
      <c r="G14" s="265">
        <v>25</v>
      </c>
      <c r="H14" s="265">
        <v>8</v>
      </c>
      <c r="I14" s="284">
        <v>0.02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65">
        <v>50</v>
      </c>
      <c r="E15" s="265">
        <v>46.73</v>
      </c>
      <c r="F15" s="265">
        <v>57</v>
      </c>
      <c r="G15" s="265">
        <v>53.27</v>
      </c>
      <c r="H15" s="265">
        <v>107</v>
      </c>
      <c r="I15" s="284">
        <v>0.29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65">
        <v>3</v>
      </c>
      <c r="E16" s="265">
        <v>100</v>
      </c>
      <c r="F16" s="265">
        <v>0</v>
      </c>
      <c r="G16" s="265">
        <v>0</v>
      </c>
      <c r="H16" s="265">
        <v>3</v>
      </c>
      <c r="I16" s="284">
        <v>0.01</v>
      </c>
      <c r="J16" s="235"/>
      <c r="K16" s="235"/>
      <c r="L16" s="235"/>
      <c r="M16" s="235"/>
      <c r="N16" s="235"/>
      <c r="O16" s="235"/>
    </row>
    <row r="17" spans="3:15" ht="12.75">
      <c r="C17" s="194" t="s">
        <v>67</v>
      </c>
      <c r="D17" s="272">
        <v>2</v>
      </c>
      <c r="E17" s="272">
        <v>40</v>
      </c>
      <c r="F17" s="272">
        <v>3</v>
      </c>
      <c r="G17" s="272">
        <v>60</v>
      </c>
      <c r="H17" s="272">
        <v>5</v>
      </c>
      <c r="I17" s="285">
        <v>0.01</v>
      </c>
      <c r="J17" s="235"/>
      <c r="K17" s="235"/>
      <c r="L17" s="235"/>
      <c r="M17" s="235"/>
      <c r="N17" s="235"/>
      <c r="O17" s="235"/>
    </row>
    <row r="18" spans="3:15" ht="12.75">
      <c r="C18" s="194" t="s">
        <v>39</v>
      </c>
      <c r="D18" s="265">
        <v>4</v>
      </c>
      <c r="E18" s="265">
        <v>57.14</v>
      </c>
      <c r="F18" s="265">
        <v>3</v>
      </c>
      <c r="G18" s="265">
        <v>42.86</v>
      </c>
      <c r="H18" s="265">
        <v>7</v>
      </c>
      <c r="I18" s="284">
        <v>0.02</v>
      </c>
      <c r="J18" s="235"/>
      <c r="K18" s="235"/>
      <c r="L18" s="235"/>
      <c r="M18" s="235"/>
      <c r="N18" s="235"/>
      <c r="O18" s="235"/>
    </row>
    <row r="19" spans="3:15" ht="12.75">
      <c r="C19" s="194" t="s">
        <v>20</v>
      </c>
      <c r="D19" s="265">
        <v>19</v>
      </c>
      <c r="E19" s="265">
        <v>51.35</v>
      </c>
      <c r="F19" s="265">
        <v>18</v>
      </c>
      <c r="G19" s="265">
        <v>48.65</v>
      </c>
      <c r="H19" s="265">
        <v>37</v>
      </c>
      <c r="I19" s="284">
        <v>0.1</v>
      </c>
      <c r="J19" s="235"/>
      <c r="K19" s="235"/>
      <c r="L19" s="235"/>
      <c r="M19" s="235"/>
      <c r="N19" s="235"/>
      <c r="O19" s="235"/>
    </row>
    <row r="20" spans="3:15" ht="12.75">
      <c r="C20" s="194" t="s">
        <v>396</v>
      </c>
      <c r="D20" s="265">
        <v>1</v>
      </c>
      <c r="E20" s="265">
        <v>6.67</v>
      </c>
      <c r="F20" s="265">
        <v>14</v>
      </c>
      <c r="G20" s="265">
        <v>93.33</v>
      </c>
      <c r="H20" s="265">
        <v>15</v>
      </c>
      <c r="I20" s="284">
        <v>0.04</v>
      </c>
      <c r="J20" s="235"/>
      <c r="K20" s="235"/>
      <c r="L20" s="235"/>
      <c r="M20" s="235"/>
      <c r="N20" s="235"/>
      <c r="O20" s="235"/>
    </row>
    <row r="21" spans="3:15" ht="12.75">
      <c r="C21" s="194" t="s">
        <v>392</v>
      </c>
      <c r="D21" s="265">
        <v>2</v>
      </c>
      <c r="E21" s="265">
        <v>33.33</v>
      </c>
      <c r="F21" s="265">
        <v>4</v>
      </c>
      <c r="G21" s="265">
        <v>66.67</v>
      </c>
      <c r="H21" s="265">
        <v>6</v>
      </c>
      <c r="I21" s="284">
        <v>0.02</v>
      </c>
      <c r="J21" s="235"/>
      <c r="K21" s="235"/>
      <c r="L21" s="235"/>
      <c r="M21" s="235"/>
      <c r="N21" s="235"/>
      <c r="O21" s="235"/>
    </row>
    <row r="22" spans="3:15" ht="12.75">
      <c r="C22" s="194" t="s">
        <v>18</v>
      </c>
      <c r="D22" s="265">
        <v>14</v>
      </c>
      <c r="E22" s="265">
        <v>41.18</v>
      </c>
      <c r="F22" s="265">
        <v>20</v>
      </c>
      <c r="G22" s="265">
        <v>58.82</v>
      </c>
      <c r="H22" s="265">
        <v>34</v>
      </c>
      <c r="I22" s="284">
        <v>0.09</v>
      </c>
      <c r="J22" s="235"/>
      <c r="K22" s="235"/>
      <c r="L22" s="235"/>
      <c r="M22" s="235"/>
      <c r="N22" s="235"/>
      <c r="O22" s="235"/>
    </row>
    <row r="23" spans="3:15" ht="12.75">
      <c r="C23" s="194" t="s">
        <v>195</v>
      </c>
      <c r="D23" s="265">
        <v>3</v>
      </c>
      <c r="E23" s="265">
        <v>75</v>
      </c>
      <c r="F23" s="265">
        <v>1</v>
      </c>
      <c r="G23" s="265">
        <v>25</v>
      </c>
      <c r="H23" s="265">
        <v>4</v>
      </c>
      <c r="I23" s="284">
        <v>0.01</v>
      </c>
      <c r="J23" s="235"/>
      <c r="K23" s="235"/>
      <c r="L23" s="235"/>
      <c r="M23" s="235"/>
      <c r="N23" s="235"/>
      <c r="O23" s="235"/>
    </row>
    <row r="24" spans="3:15" ht="12.75">
      <c r="C24" s="194" t="s">
        <v>66</v>
      </c>
      <c r="D24" s="272">
        <v>1</v>
      </c>
      <c r="E24" s="272">
        <v>20</v>
      </c>
      <c r="F24" s="272">
        <v>4</v>
      </c>
      <c r="G24" s="272">
        <v>80</v>
      </c>
      <c r="H24" s="272">
        <v>5</v>
      </c>
      <c r="I24" s="284">
        <v>0.01</v>
      </c>
      <c r="J24" s="235"/>
      <c r="K24" s="235"/>
      <c r="L24" s="235"/>
      <c r="M24" s="235"/>
      <c r="N24" s="235"/>
      <c r="O24" s="235"/>
    </row>
    <row r="25" spans="3:18" ht="12.75">
      <c r="C25" s="194" t="s">
        <v>69</v>
      </c>
      <c r="D25" s="280">
        <v>15368</v>
      </c>
      <c r="E25" s="265">
        <v>49.7</v>
      </c>
      <c r="F25" s="280">
        <v>15554</v>
      </c>
      <c r="G25" s="265">
        <v>50.3</v>
      </c>
      <c r="H25" s="280">
        <v>30922</v>
      </c>
      <c r="I25" s="284">
        <v>83.36</v>
      </c>
      <c r="J25" s="235"/>
      <c r="K25" s="235"/>
      <c r="L25" s="235"/>
      <c r="M25" s="235"/>
      <c r="N25" s="235"/>
      <c r="O25" s="235"/>
      <c r="Q25" s="226"/>
      <c r="R25" s="226"/>
    </row>
    <row r="26" spans="3:16" ht="12.75">
      <c r="C26" s="194" t="s">
        <v>33</v>
      </c>
      <c r="D26" s="265">
        <v>3</v>
      </c>
      <c r="E26" s="265">
        <v>50</v>
      </c>
      <c r="F26" s="265">
        <v>3</v>
      </c>
      <c r="G26" s="265">
        <v>50</v>
      </c>
      <c r="H26" s="265">
        <v>6</v>
      </c>
      <c r="I26" s="284">
        <v>0.02</v>
      </c>
      <c r="J26" s="235"/>
      <c r="K26" s="235"/>
      <c r="L26" s="235"/>
      <c r="M26" s="235"/>
      <c r="N26" s="235"/>
      <c r="O26" s="235"/>
      <c r="P26" s="235"/>
    </row>
    <row r="27" spans="3:15" ht="12.75">
      <c r="C27" s="194" t="s">
        <v>4</v>
      </c>
      <c r="D27" s="265">
        <v>68</v>
      </c>
      <c r="E27" s="265">
        <v>48.92</v>
      </c>
      <c r="F27" s="265">
        <v>71</v>
      </c>
      <c r="G27" s="265">
        <v>51.08</v>
      </c>
      <c r="H27" s="265">
        <v>139</v>
      </c>
      <c r="I27" s="284">
        <v>0.37</v>
      </c>
      <c r="J27" s="235"/>
      <c r="K27" s="235"/>
      <c r="L27" s="235"/>
      <c r="M27" s="235"/>
      <c r="N27" s="235"/>
      <c r="O27" s="235"/>
    </row>
    <row r="28" spans="3:15" ht="12.75">
      <c r="C28" s="194" t="s">
        <v>421</v>
      </c>
      <c r="D28" s="265">
        <v>8</v>
      </c>
      <c r="E28" s="265">
        <v>53.33</v>
      </c>
      <c r="F28" s="265">
        <v>7</v>
      </c>
      <c r="G28" s="265">
        <v>46.67</v>
      </c>
      <c r="H28" s="265">
        <v>15</v>
      </c>
      <c r="I28" s="284">
        <v>0.04</v>
      </c>
      <c r="J28" s="235"/>
      <c r="K28" s="235"/>
      <c r="L28" s="235"/>
      <c r="M28" s="235"/>
      <c r="N28" s="235"/>
      <c r="O28" s="235"/>
    </row>
    <row r="29" spans="3:15" ht="12.75">
      <c r="C29" s="194" t="s">
        <v>65</v>
      </c>
      <c r="D29" s="265">
        <v>4</v>
      </c>
      <c r="E29" s="265">
        <v>80</v>
      </c>
      <c r="F29" s="265">
        <v>1</v>
      </c>
      <c r="G29" s="265">
        <v>20</v>
      </c>
      <c r="H29" s="265">
        <v>5</v>
      </c>
      <c r="I29" s="284">
        <v>0.01</v>
      </c>
      <c r="J29" s="235"/>
      <c r="K29" s="235"/>
      <c r="L29" s="235"/>
      <c r="M29" s="235"/>
      <c r="N29" s="235"/>
      <c r="O29" s="235"/>
    </row>
    <row r="30" spans="3:15" ht="12.75">
      <c r="C30" s="194" t="s">
        <v>50</v>
      </c>
      <c r="D30" s="265">
        <v>5</v>
      </c>
      <c r="E30" s="265">
        <v>62.5</v>
      </c>
      <c r="F30" s="265">
        <v>3</v>
      </c>
      <c r="G30" s="265">
        <v>37.5</v>
      </c>
      <c r="H30" s="265">
        <v>8</v>
      </c>
      <c r="I30" s="284">
        <v>0.02</v>
      </c>
      <c r="J30" s="235"/>
      <c r="K30" s="235"/>
      <c r="L30" s="235"/>
      <c r="M30" s="235"/>
      <c r="N30" s="235"/>
      <c r="O30" s="235"/>
    </row>
    <row r="31" spans="3:15" ht="12.75">
      <c r="C31" s="194" t="s">
        <v>16</v>
      </c>
      <c r="D31" s="265">
        <v>9</v>
      </c>
      <c r="E31" s="265">
        <v>56.25</v>
      </c>
      <c r="F31" s="265">
        <v>7</v>
      </c>
      <c r="G31" s="265">
        <v>43.75</v>
      </c>
      <c r="H31" s="265">
        <v>16</v>
      </c>
      <c r="I31" s="284">
        <v>0.04</v>
      </c>
      <c r="J31" s="235"/>
      <c r="K31" s="235"/>
      <c r="L31" s="235"/>
      <c r="M31" s="235"/>
      <c r="N31" s="235"/>
      <c r="O31" s="235"/>
    </row>
    <row r="32" spans="3:15" ht="12.75">
      <c r="C32" s="194" t="s">
        <v>7</v>
      </c>
      <c r="D32" s="265">
        <v>163</v>
      </c>
      <c r="E32" s="265">
        <v>60.15</v>
      </c>
      <c r="F32" s="265">
        <v>108</v>
      </c>
      <c r="G32" s="265">
        <v>39.85</v>
      </c>
      <c r="H32" s="265">
        <v>271</v>
      </c>
      <c r="I32" s="284">
        <v>0.73</v>
      </c>
      <c r="J32" s="235"/>
      <c r="K32" s="235"/>
      <c r="L32" s="235"/>
      <c r="M32" s="235"/>
      <c r="N32" s="235"/>
      <c r="O32" s="235"/>
    </row>
    <row r="33" spans="3:15" ht="12.75">
      <c r="C33" s="194" t="s">
        <v>436</v>
      </c>
      <c r="D33" s="265">
        <v>3</v>
      </c>
      <c r="E33" s="265">
        <v>75</v>
      </c>
      <c r="F33" s="265">
        <v>1</v>
      </c>
      <c r="G33" s="265">
        <v>25</v>
      </c>
      <c r="H33" s="265">
        <v>4</v>
      </c>
      <c r="I33" s="284">
        <v>0.01</v>
      </c>
      <c r="J33" s="235"/>
      <c r="K33" s="235"/>
      <c r="L33" s="235"/>
      <c r="M33" s="235"/>
      <c r="N33" s="235"/>
      <c r="O33" s="235"/>
    </row>
    <row r="34" spans="3:15" ht="12.75">
      <c r="C34" s="194" t="s">
        <v>56</v>
      </c>
      <c r="D34" s="265">
        <v>1</v>
      </c>
      <c r="E34" s="265">
        <v>33.33</v>
      </c>
      <c r="F34" s="265">
        <v>2</v>
      </c>
      <c r="G34" s="265">
        <v>66.67</v>
      </c>
      <c r="H34" s="265">
        <v>3</v>
      </c>
      <c r="I34" s="284">
        <v>0.01</v>
      </c>
      <c r="J34" s="235"/>
      <c r="K34" s="235"/>
      <c r="L34" s="235"/>
      <c r="M34" s="235"/>
      <c r="N34" s="235"/>
      <c r="O34" s="235"/>
    </row>
    <row r="35" spans="3:15" ht="12.75">
      <c r="C35" s="194" t="s">
        <v>29</v>
      </c>
      <c r="D35" s="262">
        <v>0</v>
      </c>
      <c r="E35" s="228">
        <v>0</v>
      </c>
      <c r="F35" s="262">
        <v>3</v>
      </c>
      <c r="G35" s="228">
        <v>100</v>
      </c>
      <c r="H35" s="262">
        <v>3</v>
      </c>
      <c r="I35" s="263">
        <v>0.01</v>
      </c>
      <c r="J35" s="235"/>
      <c r="K35" s="235"/>
      <c r="L35" s="235"/>
      <c r="M35" s="235"/>
      <c r="N35" s="235"/>
      <c r="O35" s="235"/>
    </row>
    <row r="36" spans="3:15" ht="12.75">
      <c r="C36" s="194" t="s">
        <v>393</v>
      </c>
      <c r="D36" s="265">
        <v>1</v>
      </c>
      <c r="E36" s="265">
        <v>100</v>
      </c>
      <c r="F36" s="265">
        <v>0</v>
      </c>
      <c r="G36" s="265">
        <v>0</v>
      </c>
      <c r="H36" s="265">
        <v>1</v>
      </c>
      <c r="I36" s="286">
        <v>0</v>
      </c>
      <c r="J36" s="235"/>
      <c r="K36" s="235"/>
      <c r="L36" s="235"/>
      <c r="M36" s="235"/>
      <c r="N36" s="235"/>
      <c r="O36" s="235"/>
    </row>
    <row r="37" spans="3:15" ht="12.75">
      <c r="C37" s="194" t="s">
        <v>37</v>
      </c>
      <c r="D37" s="265">
        <v>1</v>
      </c>
      <c r="E37" s="265">
        <v>25</v>
      </c>
      <c r="F37" s="265">
        <v>3</v>
      </c>
      <c r="G37" s="265">
        <v>75</v>
      </c>
      <c r="H37" s="265">
        <v>4</v>
      </c>
      <c r="I37" s="284">
        <v>0.01</v>
      </c>
      <c r="J37" s="235"/>
      <c r="K37" s="235"/>
      <c r="L37" s="235"/>
      <c r="M37" s="235"/>
      <c r="N37" s="235"/>
      <c r="O37" s="235"/>
    </row>
    <row r="38" spans="3:15" ht="12.75">
      <c r="C38" s="194" t="s">
        <v>25</v>
      </c>
      <c r="D38" s="265">
        <v>20</v>
      </c>
      <c r="E38" s="265">
        <v>74.07</v>
      </c>
      <c r="F38" s="265">
        <v>7</v>
      </c>
      <c r="G38" s="265">
        <v>25.93</v>
      </c>
      <c r="H38" s="265">
        <v>27</v>
      </c>
      <c r="I38" s="284">
        <v>0.07</v>
      </c>
      <c r="J38" s="235"/>
      <c r="K38" s="235"/>
      <c r="L38" s="235"/>
      <c r="M38" s="235"/>
      <c r="N38" s="235"/>
      <c r="O38" s="235"/>
    </row>
    <row r="39" spans="3:19" ht="12.75">
      <c r="C39" s="194" t="s">
        <v>47</v>
      </c>
      <c r="D39" s="265">
        <v>56</v>
      </c>
      <c r="E39" s="265">
        <v>54.9</v>
      </c>
      <c r="F39" s="265">
        <v>46</v>
      </c>
      <c r="G39" s="265">
        <v>45.1</v>
      </c>
      <c r="H39" s="265">
        <v>102</v>
      </c>
      <c r="I39" s="284">
        <v>0.28</v>
      </c>
      <c r="J39" s="235"/>
      <c r="K39" s="235"/>
      <c r="L39" s="235"/>
      <c r="M39" s="235"/>
      <c r="N39" s="235"/>
      <c r="O39" s="235"/>
      <c r="Q39" s="226"/>
      <c r="R39" s="226"/>
      <c r="S39" s="226"/>
    </row>
    <row r="40" spans="3:15" ht="12.75">
      <c r="C40" s="194" t="s">
        <v>8</v>
      </c>
      <c r="D40" s="265">
        <v>20</v>
      </c>
      <c r="E40" s="265">
        <v>48.78</v>
      </c>
      <c r="F40" s="265">
        <v>21</v>
      </c>
      <c r="G40" s="265">
        <v>51.22</v>
      </c>
      <c r="H40" s="265">
        <v>41</v>
      </c>
      <c r="I40" s="284">
        <v>0.11</v>
      </c>
      <c r="J40" s="235"/>
      <c r="K40" s="235"/>
      <c r="L40" s="235"/>
      <c r="M40" s="235"/>
      <c r="N40" s="235"/>
      <c r="O40" s="235"/>
    </row>
    <row r="41" spans="3:15" ht="12.75">
      <c r="C41" s="194" t="s">
        <v>118</v>
      </c>
      <c r="D41" s="265">
        <v>26</v>
      </c>
      <c r="E41" s="265">
        <v>54.17</v>
      </c>
      <c r="F41" s="265">
        <v>22</v>
      </c>
      <c r="G41" s="265">
        <v>45.83</v>
      </c>
      <c r="H41" s="265">
        <v>48</v>
      </c>
      <c r="I41" s="284">
        <v>0.13</v>
      </c>
      <c r="J41" s="235"/>
      <c r="K41" s="235"/>
      <c r="L41" s="235"/>
      <c r="M41" s="235"/>
      <c r="N41" s="235"/>
      <c r="O41" s="235"/>
    </row>
    <row r="42" spans="3:15" ht="12.75">
      <c r="C42" s="194" t="s">
        <v>17</v>
      </c>
      <c r="D42" s="265">
        <v>9</v>
      </c>
      <c r="E42" s="265">
        <v>47.37</v>
      </c>
      <c r="F42" s="265">
        <v>10</v>
      </c>
      <c r="G42" s="265">
        <v>52.63</v>
      </c>
      <c r="H42" s="265">
        <v>19</v>
      </c>
      <c r="I42" s="284">
        <v>0.05</v>
      </c>
      <c r="J42" s="235"/>
      <c r="K42" s="235"/>
      <c r="L42" s="235"/>
      <c r="M42" s="235"/>
      <c r="N42" s="235"/>
      <c r="O42" s="235"/>
    </row>
    <row r="43" spans="3:17" ht="12.75">
      <c r="C43" s="194" t="s">
        <v>71</v>
      </c>
      <c r="D43" s="265">
        <v>311</v>
      </c>
      <c r="E43" s="265">
        <v>50.16</v>
      </c>
      <c r="F43" s="265">
        <v>309</v>
      </c>
      <c r="G43" s="265">
        <v>49.84</v>
      </c>
      <c r="H43" s="265">
        <v>620</v>
      </c>
      <c r="I43" s="284">
        <v>1.67</v>
      </c>
      <c r="J43" s="235"/>
      <c r="K43" s="235"/>
      <c r="L43" s="235"/>
      <c r="M43" s="235"/>
      <c r="N43" s="235"/>
      <c r="O43" s="235"/>
      <c r="Q43" s="226"/>
    </row>
    <row r="44" spans="3:15" ht="12.75">
      <c r="C44" s="194" t="s">
        <v>10</v>
      </c>
      <c r="D44" s="265">
        <v>41</v>
      </c>
      <c r="E44" s="265">
        <v>40.2</v>
      </c>
      <c r="F44" s="265">
        <v>61</v>
      </c>
      <c r="G44" s="265">
        <v>59.8</v>
      </c>
      <c r="H44" s="265">
        <v>102</v>
      </c>
      <c r="I44" s="284">
        <v>0.28</v>
      </c>
      <c r="J44" s="235"/>
      <c r="K44" s="235"/>
      <c r="L44" s="235"/>
      <c r="M44" s="235"/>
      <c r="N44" s="235"/>
      <c r="O44" s="235"/>
    </row>
    <row r="45" spans="3:15" ht="12.75">
      <c r="C45" s="194" t="s">
        <v>478</v>
      </c>
      <c r="D45" s="265">
        <v>1</v>
      </c>
      <c r="E45" s="265">
        <v>100</v>
      </c>
      <c r="F45" s="265">
        <v>0</v>
      </c>
      <c r="G45" s="265">
        <v>0</v>
      </c>
      <c r="H45" s="265">
        <v>1</v>
      </c>
      <c r="I45" s="286">
        <v>0</v>
      </c>
      <c r="J45" s="266"/>
      <c r="K45" s="266"/>
      <c r="L45" s="266"/>
      <c r="M45" s="266"/>
      <c r="N45" s="266"/>
      <c r="O45" s="266"/>
    </row>
    <row r="46" spans="3:15" ht="12.75">
      <c r="C46" s="194" t="s">
        <v>26</v>
      </c>
      <c r="D46" s="265">
        <v>2</v>
      </c>
      <c r="E46" s="265">
        <v>22.22</v>
      </c>
      <c r="F46" s="265">
        <v>7</v>
      </c>
      <c r="G46" s="265">
        <v>77.78</v>
      </c>
      <c r="H46" s="265">
        <v>9</v>
      </c>
      <c r="I46" s="284">
        <v>0.02</v>
      </c>
      <c r="J46" s="235"/>
      <c r="K46" s="235"/>
      <c r="L46" s="235"/>
      <c r="M46" s="235"/>
      <c r="N46" s="235"/>
      <c r="O46" s="235"/>
    </row>
    <row r="47" spans="3:17" ht="12.75">
      <c r="C47" s="194" t="s">
        <v>12</v>
      </c>
      <c r="D47" s="265">
        <v>5</v>
      </c>
      <c r="E47" s="265">
        <v>33.33</v>
      </c>
      <c r="F47" s="265">
        <v>10</v>
      </c>
      <c r="G47" s="265">
        <v>66.67</v>
      </c>
      <c r="H47" s="265">
        <v>15</v>
      </c>
      <c r="I47" s="284">
        <v>0.04</v>
      </c>
      <c r="J47" s="235"/>
      <c r="K47" s="235"/>
      <c r="L47" s="235"/>
      <c r="M47" s="235"/>
      <c r="N47" s="235"/>
      <c r="O47" s="235"/>
      <c r="Q47" s="226"/>
    </row>
    <row r="48" spans="3:15" ht="12.75">
      <c r="C48" s="194" t="s">
        <v>394</v>
      </c>
      <c r="D48" s="265">
        <v>67</v>
      </c>
      <c r="E48" s="265">
        <v>45.89</v>
      </c>
      <c r="F48" s="265">
        <v>79</v>
      </c>
      <c r="G48" s="265">
        <v>54.11</v>
      </c>
      <c r="H48" s="265">
        <v>146</v>
      </c>
      <c r="I48" s="284">
        <v>0.39</v>
      </c>
      <c r="J48" s="227"/>
      <c r="K48" s="235"/>
      <c r="L48" s="235"/>
      <c r="M48" s="235"/>
      <c r="N48" s="235"/>
      <c r="O48" s="235"/>
    </row>
    <row r="49" spans="3:16" ht="12.75">
      <c r="C49" s="193" t="s">
        <v>124</v>
      </c>
      <c r="D49" s="232">
        <f>SUM(D14:D48)</f>
        <v>16297</v>
      </c>
      <c r="E49" s="233">
        <f>100/H49*D49</f>
        <v>49.74967946761097</v>
      </c>
      <c r="F49" s="232">
        <f>SUM(F14:F48)</f>
        <v>16461</v>
      </c>
      <c r="G49" s="233">
        <f>100/H49*F49</f>
        <v>50.25032053238903</v>
      </c>
      <c r="H49" s="232">
        <f>SUM(H14:H48)</f>
        <v>32758</v>
      </c>
      <c r="I49" s="234">
        <f>100/H109*H49</f>
        <v>88.31315881702747</v>
      </c>
      <c r="J49" s="233"/>
      <c r="K49" s="233"/>
      <c r="L49" s="233"/>
      <c r="M49" s="233"/>
      <c r="N49" s="233"/>
      <c r="O49" s="233"/>
      <c r="P49" s="283"/>
    </row>
    <row r="50" spans="3:15" ht="12.75">
      <c r="C50" s="195"/>
      <c r="D50" s="227"/>
      <c r="E50" s="235"/>
      <c r="F50" s="227"/>
      <c r="G50" s="235"/>
      <c r="H50" s="236"/>
      <c r="I50" s="237"/>
      <c r="J50" s="267"/>
      <c r="K50" s="267"/>
      <c r="L50" s="267"/>
      <c r="M50" s="267"/>
      <c r="N50" s="267"/>
      <c r="O50" s="267"/>
    </row>
    <row r="51" spans="3:15" ht="12.75">
      <c r="C51" s="194" t="s">
        <v>395</v>
      </c>
      <c r="D51" s="265">
        <v>16</v>
      </c>
      <c r="E51" s="265">
        <v>57.14</v>
      </c>
      <c r="F51" s="265">
        <v>12</v>
      </c>
      <c r="G51" s="265">
        <v>42.86</v>
      </c>
      <c r="H51" s="265">
        <v>28</v>
      </c>
      <c r="I51" s="282">
        <v>0.08</v>
      </c>
      <c r="J51" s="235"/>
      <c r="K51" s="235"/>
      <c r="L51" s="235"/>
      <c r="M51" s="235"/>
      <c r="N51" s="235"/>
      <c r="O51" s="235"/>
    </row>
    <row r="52" spans="3:15" ht="12.75">
      <c r="C52" s="194" t="s">
        <v>437</v>
      </c>
      <c r="D52" s="265">
        <v>1</v>
      </c>
      <c r="E52" s="265">
        <v>50</v>
      </c>
      <c r="F52" s="265">
        <v>1</v>
      </c>
      <c r="G52" s="265">
        <v>50</v>
      </c>
      <c r="H52" s="265">
        <v>2</v>
      </c>
      <c r="I52" s="284">
        <v>0.01</v>
      </c>
      <c r="J52" s="235"/>
      <c r="K52" s="235"/>
      <c r="L52" s="235"/>
      <c r="M52" s="235"/>
      <c r="N52" s="235"/>
      <c r="O52" s="235"/>
    </row>
    <row r="53" spans="3:15" ht="12.75">
      <c r="C53" s="194" t="s">
        <v>466</v>
      </c>
      <c r="D53" s="265">
        <v>1</v>
      </c>
      <c r="E53" s="265">
        <v>100</v>
      </c>
      <c r="F53" s="265">
        <v>0</v>
      </c>
      <c r="G53" s="265">
        <v>0</v>
      </c>
      <c r="H53" s="265">
        <v>1</v>
      </c>
      <c r="I53" s="284">
        <v>0</v>
      </c>
      <c r="J53" s="235"/>
      <c r="K53" s="235"/>
      <c r="L53" s="235"/>
      <c r="M53" s="235"/>
      <c r="N53" s="235"/>
      <c r="O53" s="235"/>
    </row>
    <row r="54" spans="3:15" ht="12.75">
      <c r="C54" s="194" t="s">
        <v>72</v>
      </c>
      <c r="D54" s="265">
        <v>0</v>
      </c>
      <c r="E54" s="265">
        <v>0</v>
      </c>
      <c r="F54" s="265">
        <v>1</v>
      </c>
      <c r="G54" s="265">
        <v>100</v>
      </c>
      <c r="H54" s="265">
        <v>1</v>
      </c>
      <c r="I54" s="284">
        <v>0</v>
      </c>
      <c r="J54" s="235"/>
      <c r="K54" s="235"/>
      <c r="L54" s="235"/>
      <c r="M54" s="235"/>
      <c r="N54" s="235"/>
      <c r="O54" s="235"/>
    </row>
    <row r="55" spans="3:15" ht="12.75">
      <c r="C55" s="194" t="s">
        <v>438</v>
      </c>
      <c r="D55" s="265">
        <v>1</v>
      </c>
      <c r="E55" s="265">
        <v>50</v>
      </c>
      <c r="F55" s="265">
        <v>1</v>
      </c>
      <c r="G55" s="265">
        <v>50</v>
      </c>
      <c r="H55" s="265">
        <v>2</v>
      </c>
      <c r="I55" s="284">
        <v>0.01</v>
      </c>
      <c r="J55" s="235"/>
      <c r="K55" s="235"/>
      <c r="L55" s="235"/>
      <c r="M55" s="235"/>
      <c r="N55" s="235"/>
      <c r="O55" s="235"/>
    </row>
    <row r="56" spans="3:15" ht="12.75">
      <c r="C56" s="194" t="s">
        <v>57</v>
      </c>
      <c r="D56" s="265">
        <v>2</v>
      </c>
      <c r="E56" s="265">
        <v>100</v>
      </c>
      <c r="F56" s="265">
        <v>0</v>
      </c>
      <c r="G56" s="265">
        <v>0</v>
      </c>
      <c r="H56" s="265">
        <v>2</v>
      </c>
      <c r="I56" s="284">
        <v>0.01</v>
      </c>
      <c r="J56" s="235"/>
      <c r="K56" s="235"/>
      <c r="L56" s="235"/>
      <c r="M56" s="235"/>
      <c r="N56" s="235"/>
      <c r="O56" s="235"/>
    </row>
    <row r="57" spans="3:15" ht="12.75">
      <c r="C57" s="194" t="s">
        <v>455</v>
      </c>
      <c r="D57" s="265">
        <v>1</v>
      </c>
      <c r="E57" s="265">
        <v>50</v>
      </c>
      <c r="F57" s="265">
        <v>1</v>
      </c>
      <c r="G57" s="265">
        <v>50</v>
      </c>
      <c r="H57" s="265">
        <v>2</v>
      </c>
      <c r="I57" s="284">
        <v>0.01</v>
      </c>
      <c r="J57" s="235"/>
      <c r="K57" s="235"/>
      <c r="L57" s="235"/>
      <c r="M57" s="235"/>
      <c r="N57" s="235"/>
      <c r="O57" s="235"/>
    </row>
    <row r="58" spans="3:15" ht="12.75">
      <c r="C58" s="194" t="s">
        <v>448</v>
      </c>
      <c r="D58" s="265">
        <v>2</v>
      </c>
      <c r="E58" s="265">
        <v>100</v>
      </c>
      <c r="F58" s="265">
        <v>0</v>
      </c>
      <c r="G58" s="265">
        <v>0</v>
      </c>
      <c r="H58" s="265">
        <v>2</v>
      </c>
      <c r="I58" s="284">
        <v>0.01</v>
      </c>
      <c r="J58" s="235"/>
      <c r="K58" s="235"/>
      <c r="L58" s="235"/>
      <c r="M58" s="235"/>
      <c r="N58" s="235"/>
      <c r="O58" s="235"/>
    </row>
    <row r="59" spans="3:15" ht="12.75">
      <c r="C59" s="194" t="s">
        <v>58</v>
      </c>
      <c r="D59" s="265">
        <v>4</v>
      </c>
      <c r="E59" s="265">
        <v>40</v>
      </c>
      <c r="F59" s="265">
        <v>6</v>
      </c>
      <c r="G59" s="265">
        <v>60</v>
      </c>
      <c r="H59" s="265">
        <v>10</v>
      </c>
      <c r="I59" s="284">
        <v>0.03</v>
      </c>
      <c r="J59" s="235"/>
      <c r="K59" s="235"/>
      <c r="L59" s="235"/>
      <c r="M59" s="235"/>
      <c r="N59" s="235"/>
      <c r="O59" s="235"/>
    </row>
    <row r="60" spans="3:15" ht="12.75">
      <c r="C60" s="194" t="s">
        <v>423</v>
      </c>
      <c r="D60" s="272">
        <v>3</v>
      </c>
      <c r="E60" s="272">
        <v>50</v>
      </c>
      <c r="F60" s="272">
        <v>3</v>
      </c>
      <c r="G60" s="272">
        <v>50</v>
      </c>
      <c r="H60" s="272">
        <v>6</v>
      </c>
      <c r="I60" s="284">
        <v>0.02</v>
      </c>
      <c r="J60" s="235"/>
      <c r="K60" s="235"/>
      <c r="L60" s="235"/>
      <c r="M60" s="235"/>
      <c r="N60" s="235"/>
      <c r="O60" s="235"/>
    </row>
    <row r="61" spans="3:15" ht="12.75">
      <c r="C61" s="194" t="s">
        <v>6</v>
      </c>
      <c r="D61" s="280">
        <v>1485</v>
      </c>
      <c r="E61" s="265">
        <v>55.6</v>
      </c>
      <c r="F61" s="280">
        <v>1186</v>
      </c>
      <c r="G61" s="265">
        <v>44.4</v>
      </c>
      <c r="H61" s="280">
        <v>2671</v>
      </c>
      <c r="I61" s="281">
        <v>7.2</v>
      </c>
      <c r="J61" s="235"/>
      <c r="K61" s="235"/>
      <c r="L61" s="235"/>
      <c r="M61" s="235"/>
      <c r="N61" s="235"/>
      <c r="O61" s="235"/>
    </row>
    <row r="62" spans="3:15" ht="12.75">
      <c r="C62" s="194" t="s">
        <v>60</v>
      </c>
      <c r="D62" s="265">
        <v>7</v>
      </c>
      <c r="E62" s="265">
        <v>77.78</v>
      </c>
      <c r="F62" s="265">
        <v>2</v>
      </c>
      <c r="G62" s="265">
        <v>22.22</v>
      </c>
      <c r="H62" s="265">
        <v>9</v>
      </c>
      <c r="I62" s="284">
        <v>0.02</v>
      </c>
      <c r="J62" s="235"/>
      <c r="K62" s="235"/>
      <c r="L62" s="235"/>
      <c r="M62" s="235"/>
      <c r="N62" s="235"/>
      <c r="O62" s="235"/>
    </row>
    <row r="63" spans="3:15" ht="12.75">
      <c r="C63" s="194" t="s">
        <v>450</v>
      </c>
      <c r="D63" s="265">
        <v>1</v>
      </c>
      <c r="E63" s="265">
        <v>100</v>
      </c>
      <c r="F63" s="265">
        <v>0</v>
      </c>
      <c r="G63" s="265">
        <v>0</v>
      </c>
      <c r="H63" s="265">
        <v>1</v>
      </c>
      <c r="I63" s="284">
        <v>0</v>
      </c>
      <c r="J63" s="235"/>
      <c r="K63" s="235"/>
      <c r="L63" s="235"/>
      <c r="M63" s="235"/>
      <c r="N63" s="235"/>
      <c r="O63" s="235"/>
    </row>
    <row r="64" spans="3:15" ht="12.75">
      <c r="C64" s="194" t="s">
        <v>11</v>
      </c>
      <c r="D64" s="272">
        <v>9</v>
      </c>
      <c r="E64" s="272">
        <v>50</v>
      </c>
      <c r="F64" s="272">
        <v>9</v>
      </c>
      <c r="G64" s="272">
        <v>50</v>
      </c>
      <c r="H64" s="272">
        <v>18</v>
      </c>
      <c r="I64" s="284">
        <v>0.05</v>
      </c>
      <c r="J64" s="235"/>
      <c r="K64" s="235"/>
      <c r="L64" s="235"/>
      <c r="M64" s="235"/>
      <c r="N64" s="235"/>
      <c r="O64" s="235"/>
    </row>
    <row r="65" spans="3:15" ht="12.75">
      <c r="C65" s="194" t="s">
        <v>399</v>
      </c>
      <c r="D65" s="227"/>
      <c r="E65" s="235"/>
      <c r="F65" s="227"/>
      <c r="G65" s="235"/>
      <c r="H65" s="229"/>
      <c r="I65" s="231"/>
      <c r="J65" s="266"/>
      <c r="K65" s="266"/>
      <c r="L65" s="266"/>
      <c r="M65" s="266"/>
      <c r="N65" s="266"/>
      <c r="O65" s="266"/>
    </row>
    <row r="66" spans="3:16" ht="12.75">
      <c r="C66" s="193" t="s">
        <v>130</v>
      </c>
      <c r="D66" s="232">
        <f>SUM(D51:D65)</f>
        <v>1533</v>
      </c>
      <c r="E66" s="233">
        <f>100/H66*D66</f>
        <v>55.6442831215971</v>
      </c>
      <c r="F66" s="232">
        <f>SUM(F50:F64)</f>
        <v>1222</v>
      </c>
      <c r="G66" s="233">
        <f>100/H66*F66</f>
        <v>44.35571687840291</v>
      </c>
      <c r="H66" s="232">
        <f>SUM(H51:H65)</f>
        <v>2755</v>
      </c>
      <c r="I66" s="234">
        <f>100/H109*H66</f>
        <v>7.427277383872968</v>
      </c>
      <c r="J66" s="233"/>
      <c r="K66" s="276"/>
      <c r="L66" s="276"/>
      <c r="M66" s="276"/>
      <c r="N66" s="276"/>
      <c r="O66" s="276"/>
      <c r="P66" s="277"/>
    </row>
    <row r="67" spans="3:15" ht="12.75">
      <c r="C67" s="193"/>
      <c r="D67" s="232"/>
      <c r="E67" s="233"/>
      <c r="F67" s="232"/>
      <c r="G67" s="233"/>
      <c r="H67" s="232"/>
      <c r="I67" s="234"/>
      <c r="J67" s="233"/>
      <c r="K67" s="233"/>
      <c r="L67" s="233"/>
      <c r="M67" s="233"/>
      <c r="N67" s="233"/>
      <c r="O67" s="233"/>
    </row>
    <row r="68" spans="3:15" ht="12.75">
      <c r="C68" s="194" t="s">
        <v>41</v>
      </c>
      <c r="D68" s="272">
        <v>0</v>
      </c>
      <c r="E68" s="266">
        <v>0</v>
      </c>
      <c r="F68" s="272">
        <v>1</v>
      </c>
      <c r="G68" s="266">
        <v>100</v>
      </c>
      <c r="H68" s="272">
        <v>1</v>
      </c>
      <c r="I68" s="287">
        <v>0</v>
      </c>
      <c r="J68" s="233"/>
      <c r="K68" s="233"/>
      <c r="L68" s="233"/>
      <c r="M68" s="233"/>
      <c r="N68" s="233"/>
      <c r="O68" s="233"/>
    </row>
    <row r="69" spans="3:15" ht="12.75">
      <c r="C69" s="194" t="s">
        <v>14</v>
      </c>
      <c r="D69" s="265">
        <v>18</v>
      </c>
      <c r="E69" s="265">
        <v>34.62</v>
      </c>
      <c r="F69" s="265">
        <v>34</v>
      </c>
      <c r="G69" s="265">
        <v>65.38</v>
      </c>
      <c r="H69" s="265">
        <v>52</v>
      </c>
      <c r="I69" s="284">
        <v>0.14</v>
      </c>
      <c r="J69" s="235"/>
      <c r="K69" s="235"/>
      <c r="L69" s="235"/>
      <c r="M69" s="235"/>
      <c r="N69" s="235"/>
      <c r="O69" s="235"/>
    </row>
    <row r="70" spans="3:15" ht="12.75">
      <c r="C70" s="194" t="s">
        <v>30</v>
      </c>
      <c r="D70" s="265">
        <v>2</v>
      </c>
      <c r="E70" s="265">
        <v>100</v>
      </c>
      <c r="F70" s="265">
        <v>0</v>
      </c>
      <c r="G70" s="265">
        <v>0</v>
      </c>
      <c r="H70" s="265">
        <v>2</v>
      </c>
      <c r="I70" s="284">
        <v>0.01</v>
      </c>
      <c r="J70" s="235"/>
      <c r="K70" s="235"/>
      <c r="L70" s="235"/>
      <c r="M70" s="235"/>
      <c r="N70" s="235"/>
      <c r="O70" s="235"/>
    </row>
    <row r="71" spans="3:15" ht="12.75">
      <c r="C71" s="194" t="s">
        <v>23</v>
      </c>
      <c r="D71" s="272">
        <v>10</v>
      </c>
      <c r="E71" s="266">
        <v>62.5</v>
      </c>
      <c r="F71" s="272">
        <v>6</v>
      </c>
      <c r="G71" s="266">
        <v>37.5</v>
      </c>
      <c r="H71" s="272">
        <v>16</v>
      </c>
      <c r="I71" s="284">
        <v>0.04</v>
      </c>
      <c r="J71" s="235"/>
      <c r="K71" s="235"/>
      <c r="L71" s="235"/>
      <c r="M71" s="235"/>
      <c r="N71" s="235"/>
      <c r="O71" s="235"/>
    </row>
    <row r="72" spans="3:15" ht="12.75">
      <c r="C72" s="194" t="s">
        <v>439</v>
      </c>
      <c r="D72" s="265">
        <v>2</v>
      </c>
      <c r="E72" s="265">
        <v>100</v>
      </c>
      <c r="F72" s="265">
        <v>0</v>
      </c>
      <c r="G72" s="265">
        <v>0</v>
      </c>
      <c r="H72" s="265">
        <v>2</v>
      </c>
      <c r="I72" s="284">
        <v>0.01</v>
      </c>
      <c r="J72" s="235"/>
      <c r="K72" s="235"/>
      <c r="L72" s="235"/>
      <c r="M72" s="235"/>
      <c r="N72" s="235"/>
      <c r="O72" s="235"/>
    </row>
    <row r="73" spans="3:15" ht="12.75">
      <c r="C73" s="194" t="s">
        <v>15</v>
      </c>
      <c r="D73" s="265">
        <v>0</v>
      </c>
      <c r="E73" s="265">
        <v>0</v>
      </c>
      <c r="F73" s="265">
        <v>1</v>
      </c>
      <c r="G73" s="265">
        <v>100</v>
      </c>
      <c r="H73" s="265">
        <v>1</v>
      </c>
      <c r="I73" s="284">
        <v>0</v>
      </c>
      <c r="J73" s="235"/>
      <c r="K73" s="235"/>
      <c r="L73" s="235"/>
      <c r="M73" s="235"/>
      <c r="N73" s="235"/>
      <c r="O73" s="235"/>
    </row>
    <row r="74" spans="3:15" ht="12.75">
      <c r="C74" s="194" t="s">
        <v>45</v>
      </c>
      <c r="D74" s="265">
        <v>3</v>
      </c>
      <c r="E74" s="265">
        <v>37.5</v>
      </c>
      <c r="F74" s="265">
        <v>5</v>
      </c>
      <c r="G74" s="265">
        <v>62.5</v>
      </c>
      <c r="H74" s="265">
        <v>8</v>
      </c>
      <c r="I74" s="284">
        <v>0.02</v>
      </c>
      <c r="J74" s="235"/>
      <c r="K74" s="235"/>
      <c r="L74" s="235"/>
      <c r="M74" s="235"/>
      <c r="N74" s="235"/>
      <c r="O74" s="235"/>
    </row>
    <row r="75" spans="3:15" ht="12.75">
      <c r="C75" s="194" t="s">
        <v>456</v>
      </c>
      <c r="D75" s="265">
        <v>1</v>
      </c>
      <c r="E75" s="265">
        <v>100</v>
      </c>
      <c r="F75" s="265">
        <v>0</v>
      </c>
      <c r="G75" s="265">
        <v>0</v>
      </c>
      <c r="H75" s="265">
        <v>1</v>
      </c>
      <c r="I75" s="284">
        <v>0</v>
      </c>
      <c r="J75" s="235"/>
      <c r="K75" s="235"/>
      <c r="L75" s="235"/>
      <c r="M75" s="235"/>
      <c r="N75" s="235"/>
      <c r="O75" s="235"/>
    </row>
    <row r="76" spans="3:15" ht="12.75">
      <c r="C76" s="194" t="s">
        <v>5</v>
      </c>
      <c r="D76" s="265">
        <v>9</v>
      </c>
      <c r="E76" s="265">
        <v>42.86</v>
      </c>
      <c r="F76" s="265">
        <v>12</v>
      </c>
      <c r="G76" s="265">
        <v>57.14</v>
      </c>
      <c r="H76" s="265">
        <v>21</v>
      </c>
      <c r="I76" s="284">
        <v>0.06</v>
      </c>
      <c r="J76" s="235"/>
      <c r="K76" s="235"/>
      <c r="L76" s="235"/>
      <c r="M76" s="235"/>
      <c r="N76" s="235"/>
      <c r="O76" s="235"/>
    </row>
    <row r="77" spans="3:15" ht="12.75">
      <c r="C77" s="194" t="s">
        <v>457</v>
      </c>
      <c r="D77" s="265">
        <v>1</v>
      </c>
      <c r="E77" s="265">
        <v>100</v>
      </c>
      <c r="F77" s="265">
        <v>0</v>
      </c>
      <c r="G77" s="265">
        <v>0</v>
      </c>
      <c r="H77" s="265">
        <v>1</v>
      </c>
      <c r="I77" s="284">
        <v>0</v>
      </c>
      <c r="J77" s="235"/>
      <c r="K77" s="235"/>
      <c r="L77" s="235"/>
      <c r="M77" s="235"/>
      <c r="N77" s="235"/>
      <c r="O77" s="235"/>
    </row>
    <row r="78" spans="3:15" ht="12.75">
      <c r="C78" s="194" t="s">
        <v>9</v>
      </c>
      <c r="D78" s="265">
        <v>38</v>
      </c>
      <c r="E78" s="265">
        <v>39.18</v>
      </c>
      <c r="F78" s="265">
        <v>59</v>
      </c>
      <c r="G78" s="265">
        <v>60.82</v>
      </c>
      <c r="H78" s="265">
        <v>97</v>
      </c>
      <c r="I78" s="284">
        <v>0.26</v>
      </c>
      <c r="J78" s="235"/>
      <c r="K78" s="235"/>
      <c r="L78" s="235"/>
      <c r="M78" s="235"/>
      <c r="N78" s="235"/>
      <c r="O78" s="235"/>
    </row>
    <row r="79" spans="3:15" ht="12.75">
      <c r="C79" s="193" t="s">
        <v>458</v>
      </c>
      <c r="D79" s="232">
        <f>SUM(D68:D78)</f>
        <v>84</v>
      </c>
      <c r="E79" s="238">
        <f>100/H79*D79</f>
        <v>41.584158415841586</v>
      </c>
      <c r="F79" s="232">
        <f>SUM(F68:F78)</f>
        <v>118</v>
      </c>
      <c r="G79" s="238">
        <f>100/H79*F79</f>
        <v>58.415841584158414</v>
      </c>
      <c r="H79" s="232">
        <f>SUM(H68:H78)</f>
        <v>202</v>
      </c>
      <c r="I79" s="234">
        <f>100/H109*H79</f>
        <v>0.5445771439355135</v>
      </c>
      <c r="J79" s="233"/>
      <c r="K79" s="233"/>
      <c r="L79" s="233"/>
      <c r="M79" s="233"/>
      <c r="N79" s="233"/>
      <c r="O79" s="233"/>
    </row>
    <row r="80" spans="3:15" ht="12.75">
      <c r="C80" s="193"/>
      <c r="D80" s="232"/>
      <c r="E80" s="239"/>
      <c r="F80" s="232"/>
      <c r="G80" s="239"/>
      <c r="H80" s="232"/>
      <c r="I80" s="237"/>
      <c r="J80" s="267"/>
      <c r="K80" s="267"/>
      <c r="L80" s="267"/>
      <c r="M80" s="267"/>
      <c r="N80" s="267"/>
      <c r="O80" s="267"/>
    </row>
    <row r="81" spans="3:15" ht="12.75">
      <c r="C81" s="194" t="s">
        <v>13</v>
      </c>
      <c r="D81" s="265">
        <v>122</v>
      </c>
      <c r="E81" s="265">
        <v>52.14</v>
      </c>
      <c r="F81" s="265">
        <v>112</v>
      </c>
      <c r="G81" s="265">
        <v>47.86</v>
      </c>
      <c r="H81" s="265">
        <v>234</v>
      </c>
      <c r="I81" s="284">
        <v>0.63</v>
      </c>
      <c r="J81" s="235"/>
      <c r="K81" s="235"/>
      <c r="L81" s="235"/>
      <c r="M81" s="235"/>
      <c r="N81" s="235"/>
      <c r="O81" s="235"/>
    </row>
    <row r="82" spans="3:15" ht="12.75">
      <c r="C82" s="194" t="s">
        <v>61</v>
      </c>
      <c r="D82" s="272">
        <v>15</v>
      </c>
      <c r="E82" s="266">
        <v>38.46</v>
      </c>
      <c r="F82" s="272">
        <v>24</v>
      </c>
      <c r="G82" s="266">
        <v>61.54</v>
      </c>
      <c r="H82" s="272">
        <v>39</v>
      </c>
      <c r="I82" s="284">
        <v>0.11</v>
      </c>
      <c r="J82" s="235"/>
      <c r="K82" s="235"/>
      <c r="L82" s="235"/>
      <c r="M82" s="235"/>
      <c r="N82" s="235"/>
      <c r="O82" s="235"/>
    </row>
    <row r="83" spans="3:15" ht="12.75">
      <c r="C83" s="194" t="s">
        <v>3</v>
      </c>
      <c r="D83" s="272">
        <v>35</v>
      </c>
      <c r="E83" s="266">
        <v>36.08</v>
      </c>
      <c r="F83" s="272">
        <v>62</v>
      </c>
      <c r="G83" s="266">
        <v>63.92</v>
      </c>
      <c r="H83" s="272">
        <v>97</v>
      </c>
      <c r="I83" s="284">
        <v>0.26</v>
      </c>
      <c r="J83" s="235"/>
      <c r="K83" s="235"/>
      <c r="L83" s="235"/>
      <c r="M83" s="235"/>
      <c r="N83" s="235"/>
      <c r="O83" s="235"/>
    </row>
    <row r="84" spans="3:15" ht="12.75">
      <c r="C84" s="194" t="s">
        <v>42</v>
      </c>
      <c r="D84" s="265">
        <v>113</v>
      </c>
      <c r="E84" s="265">
        <v>44.49</v>
      </c>
      <c r="F84" s="265">
        <v>141</v>
      </c>
      <c r="G84" s="265">
        <v>55.51</v>
      </c>
      <c r="H84" s="265">
        <v>254</v>
      </c>
      <c r="I84" s="284">
        <v>0.68</v>
      </c>
      <c r="J84" s="235"/>
      <c r="K84" s="235"/>
      <c r="L84" s="235"/>
      <c r="M84" s="235"/>
      <c r="N84" s="235"/>
      <c r="O84" s="235"/>
    </row>
    <row r="85" spans="3:15" ht="12.75">
      <c r="C85" s="194" t="s">
        <v>43</v>
      </c>
      <c r="D85" s="265">
        <v>87</v>
      </c>
      <c r="E85" s="265">
        <v>52.1</v>
      </c>
      <c r="F85" s="265">
        <v>80</v>
      </c>
      <c r="G85" s="265">
        <v>47.9</v>
      </c>
      <c r="H85" s="265">
        <v>167</v>
      </c>
      <c r="I85" s="284">
        <v>0.45</v>
      </c>
      <c r="J85" s="235"/>
      <c r="K85" s="235"/>
      <c r="L85" s="235"/>
      <c r="M85" s="235"/>
      <c r="N85" s="235"/>
      <c r="O85" s="235"/>
    </row>
    <row r="86" spans="3:15" ht="12.75">
      <c r="C86" s="194" t="s">
        <v>46</v>
      </c>
      <c r="D86" s="265">
        <v>16</v>
      </c>
      <c r="E86" s="265">
        <v>34.04</v>
      </c>
      <c r="F86" s="265">
        <v>31</v>
      </c>
      <c r="G86" s="265">
        <v>65.96</v>
      </c>
      <c r="H86" s="265">
        <v>47</v>
      </c>
      <c r="I86" s="284">
        <v>0.13</v>
      </c>
      <c r="J86" s="235"/>
      <c r="K86" s="235"/>
      <c r="L86" s="235"/>
      <c r="M86" s="235"/>
      <c r="N86" s="235"/>
      <c r="O86" s="235"/>
    </row>
    <row r="87" spans="3:15" ht="12.75">
      <c r="C87" s="194" t="s">
        <v>19</v>
      </c>
      <c r="D87" s="265">
        <v>24</v>
      </c>
      <c r="E87" s="265">
        <v>42.86</v>
      </c>
      <c r="F87" s="265">
        <v>32</v>
      </c>
      <c r="G87" s="265">
        <v>57.14</v>
      </c>
      <c r="H87" s="265">
        <v>56</v>
      </c>
      <c r="I87" s="284">
        <v>0.15</v>
      </c>
      <c r="J87" s="235"/>
      <c r="K87" s="235"/>
      <c r="L87" s="235"/>
      <c r="M87" s="235"/>
      <c r="N87" s="235"/>
      <c r="O87" s="235"/>
    </row>
    <row r="88" spans="3:15" ht="12.75">
      <c r="C88" s="194" t="s">
        <v>48</v>
      </c>
      <c r="D88" s="265">
        <v>39</v>
      </c>
      <c r="E88" s="265">
        <v>49.37</v>
      </c>
      <c r="F88" s="265">
        <v>40</v>
      </c>
      <c r="G88" s="265">
        <v>50.63</v>
      </c>
      <c r="H88" s="265">
        <v>79</v>
      </c>
      <c r="I88" s="284">
        <v>0.21</v>
      </c>
      <c r="J88" s="235"/>
      <c r="K88" s="235"/>
      <c r="L88" s="235"/>
      <c r="M88" s="235"/>
      <c r="N88" s="235"/>
      <c r="O88" s="235"/>
    </row>
    <row r="89" spans="3:15" ht="12.75">
      <c r="C89" s="194" t="s">
        <v>49</v>
      </c>
      <c r="D89" s="265">
        <v>14</v>
      </c>
      <c r="E89" s="265">
        <v>38.89</v>
      </c>
      <c r="F89" s="265">
        <v>22</v>
      </c>
      <c r="G89" s="265">
        <v>61.11</v>
      </c>
      <c r="H89" s="265">
        <v>36</v>
      </c>
      <c r="I89" s="284">
        <v>0.1</v>
      </c>
      <c r="J89" s="235"/>
      <c r="K89" s="235"/>
      <c r="L89" s="235"/>
      <c r="M89" s="235"/>
      <c r="N89" s="235"/>
      <c r="O89" s="235"/>
    </row>
    <row r="90" spans="3:15" ht="12.75">
      <c r="C90" s="194" t="s">
        <v>22</v>
      </c>
      <c r="D90" s="265">
        <v>31</v>
      </c>
      <c r="E90" s="265">
        <v>42.47</v>
      </c>
      <c r="F90" s="265">
        <v>42</v>
      </c>
      <c r="G90" s="265">
        <v>57.53</v>
      </c>
      <c r="H90" s="265">
        <v>73</v>
      </c>
      <c r="I90" s="284">
        <v>0.2</v>
      </c>
      <c r="J90" s="235"/>
      <c r="K90" s="235"/>
      <c r="L90" s="235"/>
      <c r="M90" s="235"/>
      <c r="N90" s="235"/>
      <c r="O90" s="235"/>
    </row>
    <row r="91" spans="3:15" ht="12.75">
      <c r="C91" s="193" t="s">
        <v>139</v>
      </c>
      <c r="D91" s="232">
        <f>SUM(D81:D90)</f>
        <v>496</v>
      </c>
      <c r="E91" s="233">
        <f>100/H91*D91</f>
        <v>45.84103512014788</v>
      </c>
      <c r="F91" s="232">
        <f>SUM(F81:F90)</f>
        <v>586</v>
      </c>
      <c r="G91" s="233">
        <f>100/H91*F91</f>
        <v>54.15896487985213</v>
      </c>
      <c r="H91" s="232">
        <f>SUM(H81:H90)</f>
        <v>1082</v>
      </c>
      <c r="I91" s="234">
        <f>100/H109*H91</f>
        <v>2.916992424446661</v>
      </c>
      <c r="J91" s="233"/>
      <c r="K91" s="233"/>
      <c r="L91" s="233"/>
      <c r="M91" s="233"/>
      <c r="N91" s="233"/>
      <c r="O91" s="233"/>
    </row>
    <row r="92" spans="3:15" ht="12.75">
      <c r="C92" s="193"/>
      <c r="D92" s="240"/>
      <c r="E92" s="233"/>
      <c r="F92" s="240"/>
      <c r="G92" s="233"/>
      <c r="H92" s="232"/>
      <c r="I92" s="237"/>
      <c r="J92" s="267"/>
      <c r="K92" s="267"/>
      <c r="L92" s="267"/>
      <c r="M92" s="267"/>
      <c r="N92" s="267"/>
      <c r="O92" s="267"/>
    </row>
    <row r="93" spans="3:15" ht="12.75">
      <c r="C93" s="194" t="s">
        <v>52</v>
      </c>
      <c r="D93" s="278">
        <v>0</v>
      </c>
      <c r="E93" s="278">
        <v>0</v>
      </c>
      <c r="F93" s="278">
        <v>2</v>
      </c>
      <c r="G93" s="278">
        <v>100</v>
      </c>
      <c r="H93" s="278">
        <v>2</v>
      </c>
      <c r="I93" s="284">
        <v>0.01</v>
      </c>
      <c r="J93" s="266"/>
      <c r="K93" s="266"/>
      <c r="L93" s="266"/>
      <c r="M93" s="266"/>
      <c r="N93" s="266"/>
      <c r="O93" s="266"/>
    </row>
    <row r="94" spans="3:15" ht="12.75">
      <c r="C94" s="194" t="s">
        <v>441</v>
      </c>
      <c r="D94" s="265">
        <v>1</v>
      </c>
      <c r="E94" s="265">
        <v>100</v>
      </c>
      <c r="F94" s="265">
        <v>0</v>
      </c>
      <c r="G94" s="265">
        <v>0</v>
      </c>
      <c r="H94" s="265">
        <v>1</v>
      </c>
      <c r="I94" s="284">
        <v>0</v>
      </c>
      <c r="J94" s="266"/>
      <c r="K94" s="266"/>
      <c r="L94" s="266"/>
      <c r="M94" s="266"/>
      <c r="N94" s="266"/>
      <c r="O94" s="266"/>
    </row>
    <row r="95" spans="3:15" ht="12.75">
      <c r="C95" s="194" t="s">
        <v>467</v>
      </c>
      <c r="D95" s="262">
        <v>2</v>
      </c>
      <c r="E95" s="228">
        <v>40</v>
      </c>
      <c r="F95" s="262">
        <v>3</v>
      </c>
      <c r="G95" s="228">
        <v>60</v>
      </c>
      <c r="H95" s="262">
        <v>5</v>
      </c>
      <c r="I95" s="263">
        <v>0.01</v>
      </c>
      <c r="J95" s="235"/>
      <c r="K95" s="235"/>
      <c r="L95" s="235"/>
      <c r="M95" s="235"/>
      <c r="N95" s="235"/>
      <c r="O95" s="235"/>
    </row>
    <row r="96" spans="3:15" ht="12.75">
      <c r="C96" s="194" t="s">
        <v>44</v>
      </c>
      <c r="D96" s="265">
        <v>0</v>
      </c>
      <c r="E96" s="265">
        <v>0</v>
      </c>
      <c r="F96" s="265">
        <v>3</v>
      </c>
      <c r="G96" s="265">
        <v>100</v>
      </c>
      <c r="H96" s="265">
        <v>3</v>
      </c>
      <c r="I96" s="284">
        <v>0.01</v>
      </c>
      <c r="J96" s="235"/>
      <c r="K96" s="235"/>
      <c r="L96" s="235"/>
      <c r="M96" s="235"/>
      <c r="N96" s="235"/>
      <c r="O96" s="235"/>
    </row>
    <row r="97" spans="3:15" ht="12.75">
      <c r="C97" s="194" t="s">
        <v>442</v>
      </c>
      <c r="D97" s="272">
        <v>6</v>
      </c>
      <c r="E97" s="266">
        <v>54.55</v>
      </c>
      <c r="F97" s="272">
        <v>5</v>
      </c>
      <c r="G97" s="266">
        <v>45.45</v>
      </c>
      <c r="H97" s="272">
        <v>11</v>
      </c>
      <c r="I97" s="284">
        <v>0.03</v>
      </c>
      <c r="J97" s="235"/>
      <c r="K97" s="235"/>
      <c r="L97" s="235"/>
      <c r="M97" s="235"/>
      <c r="N97" s="235"/>
      <c r="O97" s="235"/>
    </row>
    <row r="98" spans="3:16" ht="12.75">
      <c r="C98" s="194" t="s">
        <v>475</v>
      </c>
      <c r="D98" s="272">
        <v>1</v>
      </c>
      <c r="E98" s="272">
        <v>100</v>
      </c>
      <c r="F98" s="272">
        <v>0</v>
      </c>
      <c r="G98" s="272">
        <v>0</v>
      </c>
      <c r="H98" s="272">
        <v>1</v>
      </c>
      <c r="I98" s="284">
        <v>0</v>
      </c>
      <c r="J98" s="235"/>
      <c r="K98" s="235"/>
      <c r="L98" s="235"/>
      <c r="M98" s="235"/>
      <c r="N98" s="235"/>
      <c r="O98" s="235"/>
      <c r="P98" s="235"/>
    </row>
    <row r="99" spans="3:15" ht="12.75">
      <c r="C99" s="194" t="s">
        <v>24</v>
      </c>
      <c r="D99" s="272">
        <v>2</v>
      </c>
      <c r="E99" s="266">
        <v>66.67</v>
      </c>
      <c r="F99" s="272">
        <v>1</v>
      </c>
      <c r="G99" s="266">
        <v>33.33</v>
      </c>
      <c r="H99" s="272">
        <v>3</v>
      </c>
      <c r="I99" s="284">
        <v>0.01</v>
      </c>
      <c r="J99" s="235"/>
      <c r="K99" s="235"/>
      <c r="L99" s="235"/>
      <c r="M99" s="235"/>
      <c r="N99" s="235"/>
      <c r="O99" s="235"/>
    </row>
    <row r="100" spans="3:15" ht="12.75">
      <c r="C100" s="194" t="s">
        <v>73</v>
      </c>
      <c r="D100" s="265">
        <v>1</v>
      </c>
      <c r="E100" s="265">
        <v>100</v>
      </c>
      <c r="F100" s="265">
        <v>0</v>
      </c>
      <c r="G100" s="265">
        <v>0</v>
      </c>
      <c r="H100" s="265">
        <v>1</v>
      </c>
      <c r="I100" s="284">
        <v>0</v>
      </c>
      <c r="J100" s="235"/>
      <c r="K100" s="235"/>
      <c r="L100" s="274"/>
      <c r="M100" s="275"/>
      <c r="N100" s="235"/>
      <c r="O100" s="235"/>
    </row>
    <row r="101" spans="3:15" ht="12.75">
      <c r="C101" s="194" t="s">
        <v>62</v>
      </c>
      <c r="D101" s="265">
        <v>2</v>
      </c>
      <c r="E101" s="265">
        <v>50</v>
      </c>
      <c r="F101" s="265">
        <v>2</v>
      </c>
      <c r="G101" s="265">
        <v>50</v>
      </c>
      <c r="H101" s="265">
        <v>4</v>
      </c>
      <c r="I101" s="284">
        <v>0.01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53</v>
      </c>
      <c r="D102" s="265">
        <v>1</v>
      </c>
      <c r="E102" s="265">
        <v>100</v>
      </c>
      <c r="F102" s="265">
        <v>0</v>
      </c>
      <c r="G102" s="265">
        <v>0</v>
      </c>
      <c r="H102" s="265">
        <v>1</v>
      </c>
      <c r="I102" s="284">
        <v>0</v>
      </c>
      <c r="J102" s="235"/>
      <c r="K102" s="235"/>
      <c r="L102" s="235"/>
      <c r="M102" s="235"/>
      <c r="N102" s="235"/>
      <c r="O102" s="235"/>
    </row>
    <row r="103" spans="3:15" ht="12.75">
      <c r="C103" s="194" t="s">
        <v>38</v>
      </c>
      <c r="D103" s="230">
        <v>85</v>
      </c>
      <c r="E103" s="230">
        <v>73.91</v>
      </c>
      <c r="F103" s="230">
        <v>30</v>
      </c>
      <c r="G103" s="230">
        <v>26.09</v>
      </c>
      <c r="H103" s="230">
        <v>115</v>
      </c>
      <c r="I103" s="284">
        <v>0.31</v>
      </c>
      <c r="J103" s="235"/>
      <c r="K103" s="235"/>
      <c r="L103" s="235"/>
      <c r="M103" s="235"/>
      <c r="N103" s="235"/>
      <c r="O103" s="235"/>
    </row>
    <row r="104" spans="3:15" ht="12.75">
      <c r="C104" s="194" t="s">
        <v>479</v>
      </c>
      <c r="D104" s="229">
        <v>2</v>
      </c>
      <c r="E104" s="229">
        <v>50</v>
      </c>
      <c r="F104" s="229">
        <v>2</v>
      </c>
      <c r="G104" s="229">
        <v>50</v>
      </c>
      <c r="H104" s="229">
        <v>4</v>
      </c>
      <c r="I104" s="288">
        <v>0.01</v>
      </c>
      <c r="J104" s="235"/>
      <c r="K104" s="235"/>
      <c r="L104" s="235"/>
      <c r="M104" s="235"/>
      <c r="N104" s="235"/>
      <c r="O104" s="235"/>
    </row>
    <row r="105" spans="3:15" ht="12.75">
      <c r="C105" s="194" t="s">
        <v>27</v>
      </c>
      <c r="D105" s="235">
        <v>0</v>
      </c>
      <c r="E105" s="235">
        <v>0</v>
      </c>
      <c r="F105" s="235">
        <v>2</v>
      </c>
      <c r="G105" s="235">
        <v>100</v>
      </c>
      <c r="H105" s="235">
        <v>2</v>
      </c>
      <c r="I105" s="284">
        <v>0.01</v>
      </c>
      <c r="J105" s="235"/>
      <c r="K105" s="235"/>
      <c r="L105" s="235"/>
      <c r="M105" s="235"/>
      <c r="N105" s="235"/>
      <c r="O105" s="235"/>
    </row>
    <row r="106" spans="3:15" ht="12.75">
      <c r="C106" s="194" t="s">
        <v>21</v>
      </c>
      <c r="D106" s="265">
        <v>80</v>
      </c>
      <c r="E106" s="265">
        <v>55.94</v>
      </c>
      <c r="F106" s="265">
        <v>63</v>
      </c>
      <c r="G106" s="265">
        <v>44.06</v>
      </c>
      <c r="H106" s="265">
        <v>143</v>
      </c>
      <c r="I106" s="284">
        <v>0.39</v>
      </c>
      <c r="J106" s="235"/>
      <c r="K106" s="235"/>
      <c r="L106" s="235"/>
      <c r="M106" s="235"/>
      <c r="N106" s="235"/>
      <c r="O106" s="235"/>
    </row>
    <row r="107" spans="3:15" ht="12.75">
      <c r="C107" s="193" t="s">
        <v>142</v>
      </c>
      <c r="D107" s="232">
        <f>SUM(D93:D106)</f>
        <v>183</v>
      </c>
      <c r="E107" s="241">
        <f>100/H107*D107</f>
        <v>61.82432432432432</v>
      </c>
      <c r="F107" s="232">
        <f>SUM(F93:F106)</f>
        <v>113</v>
      </c>
      <c r="G107" s="241">
        <f>100/H107*F107</f>
        <v>38.17567567567568</v>
      </c>
      <c r="H107" s="232">
        <f>SUM(D107,F107)</f>
        <v>296</v>
      </c>
      <c r="I107" s="234">
        <f>100/H109*H107</f>
        <v>0.7979942307173861</v>
      </c>
      <c r="J107" s="233"/>
      <c r="K107" s="233"/>
      <c r="L107" s="233"/>
      <c r="M107" s="233"/>
      <c r="N107" s="233"/>
      <c r="O107" s="233"/>
    </row>
    <row r="108" spans="3:15" ht="12.75">
      <c r="C108" s="195"/>
      <c r="D108" s="250"/>
      <c r="E108" s="251"/>
      <c r="F108" s="250"/>
      <c r="G108" s="251"/>
      <c r="H108" s="252"/>
      <c r="I108" s="253"/>
      <c r="J108" s="268"/>
      <c r="K108" s="268"/>
      <c r="L108" s="268"/>
      <c r="M108" s="268"/>
      <c r="N108" s="268"/>
      <c r="O108" s="268"/>
    </row>
    <row r="109" spans="3:15" ht="12.75">
      <c r="C109" s="193" t="s">
        <v>92</v>
      </c>
      <c r="D109" s="232">
        <f>SUM(D93:D106,D81:D90,D68:D78,D51:D65,D14:D48)</f>
        <v>18593</v>
      </c>
      <c r="E109" s="241">
        <f>100/H109*D109</f>
        <v>50.125360580163374</v>
      </c>
      <c r="F109" s="232">
        <f>SUM(F93:F106,F81:F90,F68:F78,F51:F65,F14:F48)</f>
        <v>18500</v>
      </c>
      <c r="G109" s="241">
        <f>100/H109*F109</f>
        <v>49.874639419836626</v>
      </c>
      <c r="H109" s="232">
        <f>SUM(H107,H91,H79,H66,H49)</f>
        <v>37093</v>
      </c>
      <c r="I109" s="254">
        <f>100/H109*H109%</f>
        <v>1</v>
      </c>
      <c r="J109" s="269"/>
      <c r="K109" s="269"/>
      <c r="L109" s="269"/>
      <c r="M109" s="269"/>
      <c r="N109" s="269"/>
      <c r="O109" s="269"/>
    </row>
    <row r="110" spans="3:15" ht="12.75">
      <c r="C110" s="196"/>
      <c r="D110" s="255"/>
      <c r="E110" s="256"/>
      <c r="F110" s="255"/>
      <c r="G110" s="256"/>
      <c r="H110" s="255"/>
      <c r="I110" s="257"/>
      <c r="J110" s="270"/>
      <c r="K110" s="270"/>
      <c r="L110" s="270"/>
      <c r="M110" s="270"/>
      <c r="N110" s="270"/>
      <c r="O110" s="270"/>
    </row>
    <row r="111" spans="3:15" ht="13.5" thickBot="1">
      <c r="C111" s="197"/>
      <c r="D111" s="258"/>
      <c r="E111" s="259"/>
      <c r="F111" s="260"/>
      <c r="G111" s="259"/>
      <c r="H111" s="258"/>
      <c r="I111" s="261"/>
      <c r="J111" s="235"/>
      <c r="K111" s="235"/>
      <c r="L111" s="235"/>
      <c r="M111" s="235"/>
      <c r="N111" s="235"/>
      <c r="O111" s="235"/>
    </row>
    <row r="112" spans="4:15" ht="12.75">
      <c r="D112" s="198"/>
      <c r="E112" s="198"/>
      <c r="F112" s="198"/>
      <c r="G112" s="198"/>
      <c r="H112" s="198"/>
      <c r="I112" s="278"/>
      <c r="K112" s="278"/>
      <c r="L112" s="278"/>
      <c r="M112" s="278"/>
      <c r="N112" s="278"/>
      <c r="O112" s="278"/>
    </row>
    <row r="113" spans="4:9" ht="12.75">
      <c r="D113" s="198"/>
      <c r="E113" s="198"/>
      <c r="F113" s="198"/>
      <c r="G113" s="198"/>
      <c r="H113" s="198"/>
      <c r="I113" s="278"/>
    </row>
    <row r="114" spans="4:9" ht="12.75">
      <c r="D114" s="198"/>
      <c r="E114" s="198"/>
      <c r="F114" s="198"/>
      <c r="G114" s="198"/>
      <c r="H114" s="198"/>
      <c r="I114" s="278"/>
    </row>
  </sheetData>
  <printOptions/>
  <pageMargins left="0.75" right="0.75" top="1" bottom="1" header="0" footer="0"/>
  <pageSetup fitToHeight="3" fitToWidth="1"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1"/>
  <sheetViews>
    <sheetView workbookViewId="0" topLeftCell="A3">
      <selection activeCell="A111" sqref="A1:I111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7.7109375" style="198" customWidth="1"/>
    <col min="6" max="6" width="8.421875" style="198" customWidth="1"/>
    <col min="7" max="7" width="8.140625" style="198" customWidth="1"/>
    <col min="8" max="8" width="14.57421875" style="198" customWidth="1"/>
    <col min="9" max="9" width="7.574218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482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483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35">
        <v>3</v>
      </c>
      <c r="E14" s="235" t="s">
        <v>144</v>
      </c>
      <c r="F14" s="235">
        <v>2</v>
      </c>
      <c r="G14" s="235" t="s">
        <v>145</v>
      </c>
      <c r="H14" s="235">
        <v>5</v>
      </c>
      <c r="I14" s="284" t="s">
        <v>97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35">
        <v>51</v>
      </c>
      <c r="E15" s="235" t="s">
        <v>501</v>
      </c>
      <c r="F15" s="235">
        <v>54</v>
      </c>
      <c r="G15" s="235" t="s">
        <v>502</v>
      </c>
      <c r="H15" s="235">
        <v>105</v>
      </c>
      <c r="I15" s="284" t="s">
        <v>351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35">
        <v>2</v>
      </c>
      <c r="E16" s="235" t="s">
        <v>122</v>
      </c>
      <c r="F16" s="235">
        <v>0</v>
      </c>
      <c r="G16" s="235" t="s">
        <v>123</v>
      </c>
      <c r="H16" s="235">
        <v>2</v>
      </c>
      <c r="I16" s="284" t="s">
        <v>97</v>
      </c>
      <c r="J16" s="235"/>
      <c r="K16" s="235"/>
      <c r="L16" s="235"/>
      <c r="M16" s="235"/>
      <c r="N16" s="235"/>
      <c r="O16" s="235"/>
    </row>
    <row r="17" spans="3:15" ht="12.75">
      <c r="C17" s="194" t="s">
        <v>67</v>
      </c>
      <c r="D17" s="272">
        <v>0</v>
      </c>
      <c r="E17" s="272" t="s">
        <v>123</v>
      </c>
      <c r="F17" s="272">
        <v>1</v>
      </c>
      <c r="G17" s="272" t="s">
        <v>122</v>
      </c>
      <c r="H17" s="272">
        <v>1</v>
      </c>
      <c r="I17" s="285" t="s">
        <v>123</v>
      </c>
      <c r="J17" s="235"/>
      <c r="K17" s="235"/>
      <c r="L17" s="235"/>
      <c r="M17" s="235"/>
      <c r="N17" s="235"/>
      <c r="O17" s="235"/>
    </row>
    <row r="18" spans="3:15" ht="12.75">
      <c r="C18" s="194" t="s">
        <v>511</v>
      </c>
      <c r="D18" s="272">
        <v>1</v>
      </c>
      <c r="E18" s="272" t="s">
        <v>122</v>
      </c>
      <c r="F18" s="272">
        <v>0</v>
      </c>
      <c r="G18" s="272" t="s">
        <v>123</v>
      </c>
      <c r="H18" s="272">
        <v>1</v>
      </c>
      <c r="I18" s="285" t="s">
        <v>123</v>
      </c>
      <c r="J18" s="235"/>
      <c r="K18" s="235"/>
      <c r="L18" s="235"/>
      <c r="M18" s="235"/>
      <c r="N18" s="235"/>
      <c r="O18" s="235"/>
    </row>
    <row r="19" spans="3:15" ht="12.75">
      <c r="C19" s="194" t="s">
        <v>39</v>
      </c>
      <c r="D19" s="235">
        <v>4</v>
      </c>
      <c r="E19" s="235" t="s">
        <v>116</v>
      </c>
      <c r="F19" s="235">
        <v>3</v>
      </c>
      <c r="G19" s="235" t="s">
        <v>115</v>
      </c>
      <c r="H19" s="235">
        <v>7</v>
      </c>
      <c r="I19" s="284" t="s">
        <v>109</v>
      </c>
      <c r="J19" s="235"/>
      <c r="K19" s="235"/>
      <c r="L19" s="235"/>
      <c r="M19" s="235"/>
      <c r="N19" s="235"/>
      <c r="O19" s="235"/>
    </row>
    <row r="20" spans="3:15" ht="12.75">
      <c r="C20" s="194" t="s">
        <v>20</v>
      </c>
      <c r="D20" s="235">
        <v>19</v>
      </c>
      <c r="E20" s="235" t="s">
        <v>484</v>
      </c>
      <c r="F20" s="235">
        <v>17</v>
      </c>
      <c r="G20" s="235" t="s">
        <v>485</v>
      </c>
      <c r="H20" s="235">
        <v>36</v>
      </c>
      <c r="I20" s="284" t="s">
        <v>103</v>
      </c>
      <c r="J20" s="235"/>
      <c r="K20" s="235"/>
      <c r="L20" s="235"/>
      <c r="M20" s="235"/>
      <c r="N20" s="235"/>
      <c r="O20" s="235"/>
    </row>
    <row r="21" spans="3:15" ht="12.75">
      <c r="C21" s="194" t="s">
        <v>396</v>
      </c>
      <c r="D21" s="235">
        <v>1</v>
      </c>
      <c r="E21" s="235" t="s">
        <v>509</v>
      </c>
      <c r="F21" s="235">
        <v>13</v>
      </c>
      <c r="G21" s="235" t="s">
        <v>510</v>
      </c>
      <c r="H21" s="235">
        <v>14</v>
      </c>
      <c r="I21" s="284" t="s">
        <v>136</v>
      </c>
      <c r="J21" s="235"/>
      <c r="K21" s="235"/>
      <c r="L21" s="235"/>
      <c r="M21" s="235"/>
      <c r="N21" s="235"/>
      <c r="O21" s="235"/>
    </row>
    <row r="22" spans="3:15" ht="12.75">
      <c r="C22" s="194" t="s">
        <v>494</v>
      </c>
      <c r="D22" s="235">
        <v>2</v>
      </c>
      <c r="E22" s="235" t="s">
        <v>108</v>
      </c>
      <c r="F22" s="235">
        <v>4</v>
      </c>
      <c r="G22" s="235" t="s">
        <v>107</v>
      </c>
      <c r="H22" s="235">
        <v>6</v>
      </c>
      <c r="I22" s="284" t="s">
        <v>109</v>
      </c>
      <c r="J22" s="235"/>
      <c r="K22" s="235"/>
      <c r="L22" s="235"/>
      <c r="M22" s="235"/>
      <c r="N22" s="235"/>
      <c r="O22" s="235"/>
    </row>
    <row r="23" spans="3:15" ht="12.75">
      <c r="C23" s="194" t="s">
        <v>18</v>
      </c>
      <c r="D23" s="235">
        <v>14</v>
      </c>
      <c r="E23" s="235" t="s">
        <v>486</v>
      </c>
      <c r="F23" s="235">
        <v>19</v>
      </c>
      <c r="G23" s="235" t="s">
        <v>487</v>
      </c>
      <c r="H23" s="235">
        <v>33</v>
      </c>
      <c r="I23" s="284" t="s">
        <v>175</v>
      </c>
      <c r="J23" s="235"/>
      <c r="K23" s="235"/>
      <c r="L23" s="235"/>
      <c r="M23" s="235"/>
      <c r="N23" s="235"/>
      <c r="O23" s="235"/>
    </row>
    <row r="24" spans="3:15" ht="12.75">
      <c r="C24" s="194" t="s">
        <v>195</v>
      </c>
      <c r="D24" s="235">
        <v>3</v>
      </c>
      <c r="E24" s="235" t="s">
        <v>126</v>
      </c>
      <c r="F24" s="235">
        <v>1</v>
      </c>
      <c r="G24" s="235" t="s">
        <v>125</v>
      </c>
      <c r="H24" s="235">
        <v>4</v>
      </c>
      <c r="I24" s="284" t="s">
        <v>97</v>
      </c>
      <c r="J24" s="235"/>
      <c r="K24" s="235"/>
      <c r="L24" s="235"/>
      <c r="M24" s="235"/>
      <c r="N24" s="235"/>
      <c r="O24" s="235"/>
    </row>
    <row r="25" spans="3:15" ht="12.75">
      <c r="C25" s="194" t="s">
        <v>66</v>
      </c>
      <c r="D25" s="272">
        <v>1</v>
      </c>
      <c r="E25" s="272" t="s">
        <v>187</v>
      </c>
      <c r="F25" s="272">
        <v>4</v>
      </c>
      <c r="G25" s="272" t="s">
        <v>188</v>
      </c>
      <c r="H25" s="272">
        <v>5</v>
      </c>
      <c r="I25" s="284" t="s">
        <v>97</v>
      </c>
      <c r="J25" s="235"/>
      <c r="K25" s="235"/>
      <c r="L25" s="235"/>
      <c r="M25" s="235"/>
      <c r="N25" s="235"/>
      <c r="O25" s="235"/>
    </row>
    <row r="26" spans="3:18" ht="12.75">
      <c r="C26" s="194" t="s">
        <v>69</v>
      </c>
      <c r="D26" s="227">
        <v>15439</v>
      </c>
      <c r="E26" s="235" t="s">
        <v>488</v>
      </c>
      <c r="F26" s="227">
        <v>15663</v>
      </c>
      <c r="G26" s="235" t="s">
        <v>489</v>
      </c>
      <c r="H26" s="227">
        <v>31102</v>
      </c>
      <c r="I26" s="284" t="s">
        <v>490</v>
      </c>
      <c r="J26" s="235"/>
      <c r="K26" s="235"/>
      <c r="L26" s="235"/>
      <c r="M26" s="235"/>
      <c r="N26" s="235"/>
      <c r="O26" s="235"/>
      <c r="Q26" s="226"/>
      <c r="R26" s="226"/>
    </row>
    <row r="27" spans="3:16" ht="12.75">
      <c r="C27" s="194" t="s">
        <v>33</v>
      </c>
      <c r="D27" s="235">
        <v>3</v>
      </c>
      <c r="E27" s="235" t="s">
        <v>96</v>
      </c>
      <c r="F27" s="235">
        <v>3</v>
      </c>
      <c r="G27" s="235" t="s">
        <v>96</v>
      </c>
      <c r="H27" s="235">
        <v>6</v>
      </c>
      <c r="I27" s="284" t="s">
        <v>109</v>
      </c>
      <c r="J27" s="235"/>
      <c r="K27" s="235"/>
      <c r="L27" s="235"/>
      <c r="M27" s="235"/>
      <c r="N27" s="235"/>
      <c r="O27" s="235"/>
      <c r="P27" s="235"/>
    </row>
    <row r="28" spans="3:15" ht="12.75">
      <c r="C28" s="194" t="s">
        <v>4</v>
      </c>
      <c r="D28" s="235">
        <v>77</v>
      </c>
      <c r="E28" s="235" t="s">
        <v>491</v>
      </c>
      <c r="F28" s="235">
        <v>74</v>
      </c>
      <c r="G28" s="235" t="s">
        <v>492</v>
      </c>
      <c r="H28" s="235">
        <v>151</v>
      </c>
      <c r="I28" s="284" t="s">
        <v>493</v>
      </c>
      <c r="J28" s="235"/>
      <c r="K28" s="235"/>
      <c r="L28" s="235"/>
      <c r="M28" s="235"/>
      <c r="N28" s="235"/>
      <c r="O28" s="235"/>
    </row>
    <row r="29" spans="3:15" ht="12.75">
      <c r="C29" s="194" t="s">
        <v>421</v>
      </c>
      <c r="D29" s="235">
        <v>9</v>
      </c>
      <c r="E29" s="235" t="s">
        <v>182</v>
      </c>
      <c r="F29" s="235">
        <v>8</v>
      </c>
      <c r="G29" s="235" t="s">
        <v>183</v>
      </c>
      <c r="H29" s="235">
        <v>17</v>
      </c>
      <c r="I29" s="284" t="s">
        <v>112</v>
      </c>
      <c r="J29" s="235"/>
      <c r="K29" s="235"/>
      <c r="L29" s="235"/>
      <c r="M29" s="235"/>
      <c r="N29" s="235"/>
      <c r="O29" s="235"/>
    </row>
    <row r="30" spans="3:15" ht="12.75">
      <c r="C30" s="194" t="s">
        <v>65</v>
      </c>
      <c r="D30" s="235">
        <v>5</v>
      </c>
      <c r="E30" s="235" t="s">
        <v>231</v>
      </c>
      <c r="F30" s="235">
        <v>1</v>
      </c>
      <c r="G30" s="235" t="s">
        <v>230</v>
      </c>
      <c r="H30" s="235">
        <v>6</v>
      </c>
      <c r="I30" s="284" t="s">
        <v>109</v>
      </c>
      <c r="J30" s="235"/>
      <c r="K30" s="235"/>
      <c r="L30" s="235"/>
      <c r="M30" s="235"/>
      <c r="N30" s="235"/>
      <c r="O30" s="235"/>
    </row>
    <row r="31" spans="3:15" ht="12.75">
      <c r="C31" s="194" t="s">
        <v>50</v>
      </c>
      <c r="D31" s="235">
        <v>5</v>
      </c>
      <c r="E31" s="235" t="s">
        <v>181</v>
      </c>
      <c r="F31" s="235">
        <v>3</v>
      </c>
      <c r="G31" s="235" t="s">
        <v>180</v>
      </c>
      <c r="H31" s="235">
        <v>8</v>
      </c>
      <c r="I31" s="284" t="s">
        <v>109</v>
      </c>
      <c r="J31" s="235"/>
      <c r="K31" s="235"/>
      <c r="L31" s="235"/>
      <c r="M31" s="235"/>
      <c r="N31" s="235"/>
      <c r="O31" s="235"/>
    </row>
    <row r="32" spans="3:15" ht="12.75">
      <c r="C32" s="194" t="s">
        <v>16</v>
      </c>
      <c r="D32" s="235">
        <v>11</v>
      </c>
      <c r="E32" s="235" t="s">
        <v>167</v>
      </c>
      <c r="F32" s="235">
        <v>6</v>
      </c>
      <c r="G32" s="235" t="s">
        <v>166</v>
      </c>
      <c r="H32" s="235">
        <v>17</v>
      </c>
      <c r="I32" s="284" t="s">
        <v>112</v>
      </c>
      <c r="J32" s="235"/>
      <c r="K32" s="235"/>
      <c r="L32" s="235"/>
      <c r="M32" s="235"/>
      <c r="N32" s="235"/>
      <c r="O32" s="235"/>
    </row>
    <row r="33" spans="3:15" ht="12.75">
      <c r="C33" s="194" t="s">
        <v>7</v>
      </c>
      <c r="D33" s="235">
        <v>161</v>
      </c>
      <c r="E33" s="235" t="s">
        <v>495</v>
      </c>
      <c r="F33" s="235">
        <v>109</v>
      </c>
      <c r="G33" s="235" t="s">
        <v>496</v>
      </c>
      <c r="H33" s="235">
        <v>270</v>
      </c>
      <c r="I33" s="284" t="s">
        <v>294</v>
      </c>
      <c r="J33" s="235"/>
      <c r="K33" s="235"/>
      <c r="L33" s="235"/>
      <c r="M33" s="235"/>
      <c r="N33" s="235"/>
      <c r="O33" s="235"/>
    </row>
    <row r="34" spans="3:15" ht="12.75">
      <c r="C34" s="194" t="s">
        <v>436</v>
      </c>
      <c r="D34" s="235">
        <v>4</v>
      </c>
      <c r="E34" s="235" t="s">
        <v>116</v>
      </c>
      <c r="F34" s="235">
        <v>3</v>
      </c>
      <c r="G34" s="235" t="s">
        <v>115</v>
      </c>
      <c r="H34" s="235">
        <v>7</v>
      </c>
      <c r="I34" s="284" t="s">
        <v>109</v>
      </c>
      <c r="J34" s="235"/>
      <c r="K34" s="235"/>
      <c r="L34" s="235"/>
      <c r="M34" s="235"/>
      <c r="N34" s="235"/>
      <c r="O34" s="235"/>
    </row>
    <row r="35" spans="3:15" ht="12.75">
      <c r="C35" s="194" t="s">
        <v>56</v>
      </c>
      <c r="D35" s="235">
        <v>1</v>
      </c>
      <c r="E35" s="235" t="s">
        <v>125</v>
      </c>
      <c r="F35" s="235">
        <v>3</v>
      </c>
      <c r="G35" s="235" t="s">
        <v>126</v>
      </c>
      <c r="H35" s="235">
        <v>4</v>
      </c>
      <c r="I35" s="284" t="s">
        <v>97</v>
      </c>
      <c r="J35" s="235"/>
      <c r="K35" s="235"/>
      <c r="L35" s="235"/>
      <c r="M35" s="235"/>
      <c r="N35" s="235"/>
      <c r="O35" s="235"/>
    </row>
    <row r="36" spans="3:15" ht="12.75">
      <c r="C36" s="194" t="s">
        <v>29</v>
      </c>
      <c r="D36" s="283">
        <v>0</v>
      </c>
      <c r="E36" s="278" t="s">
        <v>123</v>
      </c>
      <c r="F36" s="283">
        <v>1</v>
      </c>
      <c r="G36" s="278" t="s">
        <v>122</v>
      </c>
      <c r="H36" s="283">
        <v>1</v>
      </c>
      <c r="I36" s="284" t="s">
        <v>123</v>
      </c>
      <c r="J36" s="235"/>
      <c r="K36" s="235"/>
      <c r="L36" s="235"/>
      <c r="M36" s="235"/>
      <c r="N36" s="235"/>
      <c r="O36" s="235"/>
    </row>
    <row r="37" spans="3:15" ht="12.75">
      <c r="C37" s="194" t="s">
        <v>37</v>
      </c>
      <c r="D37" s="235">
        <v>1</v>
      </c>
      <c r="E37" s="235" t="s">
        <v>108</v>
      </c>
      <c r="F37" s="235">
        <v>2</v>
      </c>
      <c r="G37" s="235" t="s">
        <v>107</v>
      </c>
      <c r="H37" s="235">
        <v>3</v>
      </c>
      <c r="I37" s="284" t="s">
        <v>97</v>
      </c>
      <c r="J37" s="235"/>
      <c r="K37" s="235"/>
      <c r="L37" s="235"/>
      <c r="M37" s="235"/>
      <c r="N37" s="235"/>
      <c r="O37" s="235"/>
    </row>
    <row r="38" spans="3:15" ht="12.75">
      <c r="C38" s="194" t="s">
        <v>25</v>
      </c>
      <c r="D38" s="235">
        <v>20</v>
      </c>
      <c r="E38" s="235" t="s">
        <v>497</v>
      </c>
      <c r="F38" s="235">
        <v>11</v>
      </c>
      <c r="G38" s="235" t="s">
        <v>498</v>
      </c>
      <c r="H38" s="235">
        <v>31</v>
      </c>
      <c r="I38" s="284" t="s">
        <v>121</v>
      </c>
      <c r="J38" s="235"/>
      <c r="K38" s="235"/>
      <c r="L38" s="235"/>
      <c r="M38" s="235"/>
      <c r="N38" s="235"/>
      <c r="O38" s="235"/>
    </row>
    <row r="39" spans="3:19" ht="12.75">
      <c r="C39" s="194" t="s">
        <v>47</v>
      </c>
      <c r="D39" s="235">
        <v>55</v>
      </c>
      <c r="E39" s="235" t="s">
        <v>137</v>
      </c>
      <c r="F39" s="235">
        <v>44</v>
      </c>
      <c r="G39" s="235" t="s">
        <v>138</v>
      </c>
      <c r="H39" s="235">
        <v>99</v>
      </c>
      <c r="I39" s="284" t="s">
        <v>279</v>
      </c>
      <c r="J39" s="235"/>
      <c r="K39" s="235"/>
      <c r="L39" s="235"/>
      <c r="M39" s="235"/>
      <c r="N39" s="235"/>
      <c r="O39" s="235"/>
      <c r="Q39" s="226"/>
      <c r="R39" s="226"/>
      <c r="S39" s="226"/>
    </row>
    <row r="40" spans="3:15" ht="12.75">
      <c r="C40" s="194" t="s">
        <v>8</v>
      </c>
      <c r="D40" s="235">
        <v>19</v>
      </c>
      <c r="E40" s="235" t="s">
        <v>499</v>
      </c>
      <c r="F40" s="235">
        <v>22</v>
      </c>
      <c r="G40" s="235" t="s">
        <v>500</v>
      </c>
      <c r="H40" s="235">
        <v>41</v>
      </c>
      <c r="I40" s="284" t="s">
        <v>117</v>
      </c>
      <c r="J40" s="235"/>
      <c r="K40" s="235"/>
      <c r="L40" s="235"/>
      <c r="M40" s="235"/>
      <c r="N40" s="235"/>
      <c r="O40" s="235"/>
    </row>
    <row r="41" spans="3:15" ht="12.75">
      <c r="C41" s="194" t="s">
        <v>118</v>
      </c>
      <c r="D41" s="235">
        <v>27</v>
      </c>
      <c r="E41" s="235" t="s">
        <v>119</v>
      </c>
      <c r="F41" s="235">
        <v>21</v>
      </c>
      <c r="G41" s="235" t="s">
        <v>120</v>
      </c>
      <c r="H41" s="235">
        <v>48</v>
      </c>
      <c r="I41" s="284" t="s">
        <v>202</v>
      </c>
      <c r="J41" s="235"/>
      <c r="K41" s="235"/>
      <c r="L41" s="235"/>
      <c r="M41" s="235"/>
      <c r="N41" s="235"/>
      <c r="O41" s="235"/>
    </row>
    <row r="42" spans="3:15" ht="12.75">
      <c r="C42" s="194" t="s">
        <v>17</v>
      </c>
      <c r="D42" s="235">
        <v>9</v>
      </c>
      <c r="E42" s="235" t="s">
        <v>182</v>
      </c>
      <c r="F42" s="235">
        <v>8</v>
      </c>
      <c r="G42" s="235" t="s">
        <v>183</v>
      </c>
      <c r="H42" s="235">
        <v>17</v>
      </c>
      <c r="I42" s="284" t="s">
        <v>112</v>
      </c>
      <c r="J42" s="235"/>
      <c r="K42" s="235"/>
      <c r="L42" s="235"/>
      <c r="M42" s="235"/>
      <c r="N42" s="235"/>
      <c r="O42" s="235"/>
    </row>
    <row r="43" spans="3:17" ht="12.75">
      <c r="C43" s="194" t="s">
        <v>71</v>
      </c>
      <c r="D43" s="235">
        <v>308</v>
      </c>
      <c r="E43" s="235" t="s">
        <v>503</v>
      </c>
      <c r="F43" s="235">
        <v>317</v>
      </c>
      <c r="G43" s="235" t="s">
        <v>504</v>
      </c>
      <c r="H43" s="235">
        <v>625</v>
      </c>
      <c r="I43" s="284" t="s">
        <v>505</v>
      </c>
      <c r="J43" s="235"/>
      <c r="K43" s="235"/>
      <c r="L43" s="235"/>
      <c r="M43" s="235"/>
      <c r="N43" s="235"/>
      <c r="O43" s="235"/>
      <c r="Q43" s="226"/>
    </row>
    <row r="44" spans="3:15" ht="12.75">
      <c r="C44" s="194" t="s">
        <v>10</v>
      </c>
      <c r="D44" s="235">
        <v>45</v>
      </c>
      <c r="E44" s="235" t="s">
        <v>512</v>
      </c>
      <c r="F44" s="235">
        <v>67</v>
      </c>
      <c r="G44" s="235" t="s">
        <v>513</v>
      </c>
      <c r="H44" s="235">
        <v>112</v>
      </c>
      <c r="I44" s="284" t="s">
        <v>343</v>
      </c>
      <c r="J44" s="235"/>
      <c r="K44" s="235"/>
      <c r="L44" s="235"/>
      <c r="M44" s="235"/>
      <c r="N44" s="235"/>
      <c r="O44" s="235"/>
    </row>
    <row r="45" spans="3:15" ht="12.75">
      <c r="C45" s="194" t="s">
        <v>478</v>
      </c>
      <c r="D45" s="235">
        <v>0</v>
      </c>
      <c r="E45" s="235" t="s">
        <v>123</v>
      </c>
      <c r="F45" s="235">
        <v>1</v>
      </c>
      <c r="G45" s="235" t="s">
        <v>122</v>
      </c>
      <c r="H45" s="235">
        <v>1</v>
      </c>
      <c r="I45" s="286" t="s">
        <v>123</v>
      </c>
      <c r="J45" s="266"/>
      <c r="K45" s="266"/>
      <c r="L45" s="266"/>
      <c r="M45" s="266"/>
      <c r="N45" s="266"/>
      <c r="O45" s="266"/>
    </row>
    <row r="46" spans="3:15" ht="12.75">
      <c r="C46" s="194" t="s">
        <v>26</v>
      </c>
      <c r="D46" s="235">
        <v>2</v>
      </c>
      <c r="E46" s="235" t="s">
        <v>114</v>
      </c>
      <c r="F46" s="235">
        <v>7</v>
      </c>
      <c r="G46" s="235" t="s">
        <v>113</v>
      </c>
      <c r="H46" s="235">
        <v>9</v>
      </c>
      <c r="I46" s="284" t="s">
        <v>109</v>
      </c>
      <c r="J46" s="235"/>
      <c r="K46" s="235"/>
      <c r="L46" s="235"/>
      <c r="M46" s="235"/>
      <c r="N46" s="235"/>
      <c r="O46" s="235"/>
    </row>
    <row r="47" spans="3:17" ht="12.75">
      <c r="C47" s="194" t="s">
        <v>12</v>
      </c>
      <c r="D47" s="235">
        <v>6</v>
      </c>
      <c r="E47" s="235" t="s">
        <v>180</v>
      </c>
      <c r="F47" s="235">
        <v>10</v>
      </c>
      <c r="G47" s="235" t="s">
        <v>181</v>
      </c>
      <c r="H47" s="235">
        <v>16</v>
      </c>
      <c r="I47" s="284" t="s">
        <v>136</v>
      </c>
      <c r="J47" s="235"/>
      <c r="K47" s="235"/>
      <c r="L47" s="235"/>
      <c r="M47" s="235"/>
      <c r="N47" s="235"/>
      <c r="O47" s="235"/>
      <c r="Q47" s="226"/>
    </row>
    <row r="48" spans="3:15" ht="12.75">
      <c r="C48" s="194" t="s">
        <v>394</v>
      </c>
      <c r="D48" s="235">
        <v>56</v>
      </c>
      <c r="E48" s="235" t="s">
        <v>506</v>
      </c>
      <c r="F48" s="235">
        <v>75</v>
      </c>
      <c r="G48" s="235" t="s">
        <v>507</v>
      </c>
      <c r="H48" s="235">
        <v>131</v>
      </c>
      <c r="I48" s="284" t="s">
        <v>508</v>
      </c>
      <c r="J48" s="227"/>
      <c r="K48" s="235"/>
      <c r="L48" s="235"/>
      <c r="M48" s="235"/>
      <c r="N48" s="235"/>
      <c r="O48" s="235"/>
    </row>
    <row r="49" spans="3:16" ht="12.75">
      <c r="C49" s="193" t="s">
        <v>124</v>
      </c>
      <c r="D49" s="232">
        <f>SUM(D14:D48)</f>
        <v>16364</v>
      </c>
      <c r="E49" s="233">
        <f>100/H49*D49</f>
        <v>49.67669469657873</v>
      </c>
      <c r="F49" s="232">
        <f>SUM(F14:F48)</f>
        <v>16577</v>
      </c>
      <c r="G49" s="233">
        <f>100/H49*F49</f>
        <v>50.323305303421265</v>
      </c>
      <c r="H49" s="232">
        <f>SUM(H14:H48)</f>
        <v>32941</v>
      </c>
      <c r="I49" s="234">
        <f>100/H108*H49</f>
        <v>88.87120271947337</v>
      </c>
      <c r="J49" s="233"/>
      <c r="K49" s="233"/>
      <c r="L49" s="233"/>
      <c r="M49" s="233"/>
      <c r="N49" s="233"/>
      <c r="O49" s="233"/>
      <c r="P49" s="283"/>
    </row>
    <row r="50" spans="3:15" ht="12.75">
      <c r="C50" s="195"/>
      <c r="D50" s="227"/>
      <c r="E50" s="235"/>
      <c r="F50" s="227"/>
      <c r="G50" s="235"/>
      <c r="H50" s="236"/>
      <c r="I50" s="237"/>
      <c r="J50" s="267"/>
      <c r="K50" s="267"/>
      <c r="L50" s="267"/>
      <c r="M50" s="267"/>
      <c r="N50" s="267"/>
      <c r="O50" s="267"/>
    </row>
    <row r="51" spans="3:15" ht="12.75">
      <c r="C51" s="194" t="s">
        <v>395</v>
      </c>
      <c r="D51" s="235">
        <v>13</v>
      </c>
      <c r="E51" s="235" t="s">
        <v>326</v>
      </c>
      <c r="F51" s="235">
        <v>11</v>
      </c>
      <c r="G51" s="235" t="s">
        <v>325</v>
      </c>
      <c r="H51" s="235">
        <v>24</v>
      </c>
      <c r="I51" s="282" t="s">
        <v>153</v>
      </c>
      <c r="J51" s="235"/>
      <c r="K51" s="235"/>
      <c r="L51" s="235"/>
      <c r="M51" s="235"/>
      <c r="N51" s="235"/>
      <c r="O51" s="235"/>
    </row>
    <row r="52" spans="3:15" ht="12.75">
      <c r="C52" s="194" t="s">
        <v>466</v>
      </c>
      <c r="D52" s="235">
        <v>1</v>
      </c>
      <c r="E52" s="235" t="s">
        <v>122</v>
      </c>
      <c r="F52" s="235">
        <v>0</v>
      </c>
      <c r="G52" s="235" t="s">
        <v>123</v>
      </c>
      <c r="H52" s="235">
        <v>1</v>
      </c>
      <c r="I52" s="284" t="s">
        <v>123</v>
      </c>
      <c r="J52" s="235"/>
      <c r="K52" s="235"/>
      <c r="L52" s="235"/>
      <c r="M52" s="235"/>
      <c r="N52" s="235"/>
      <c r="O52" s="235"/>
    </row>
    <row r="53" spans="3:15" ht="12.75">
      <c r="C53" s="194" t="s">
        <v>72</v>
      </c>
      <c r="D53" s="235">
        <v>0</v>
      </c>
      <c r="E53" s="235" t="s">
        <v>123</v>
      </c>
      <c r="F53" s="235">
        <v>2</v>
      </c>
      <c r="G53" s="235" t="s">
        <v>122</v>
      </c>
      <c r="H53" s="235">
        <v>2</v>
      </c>
      <c r="I53" s="284" t="s">
        <v>97</v>
      </c>
      <c r="J53" s="235"/>
      <c r="K53" s="235"/>
      <c r="L53" s="235"/>
      <c r="M53" s="235"/>
      <c r="N53" s="235"/>
      <c r="O53" s="235"/>
    </row>
    <row r="54" spans="3:15" ht="12.75">
      <c r="C54" s="194" t="s">
        <v>438</v>
      </c>
      <c r="D54" s="235">
        <v>1</v>
      </c>
      <c r="E54" s="235" t="s">
        <v>96</v>
      </c>
      <c r="F54" s="235">
        <v>1</v>
      </c>
      <c r="G54" s="235" t="s">
        <v>96</v>
      </c>
      <c r="H54" s="235">
        <v>2</v>
      </c>
      <c r="I54" s="284" t="s">
        <v>97</v>
      </c>
      <c r="J54" s="235"/>
      <c r="K54" s="235"/>
      <c r="L54" s="235"/>
      <c r="M54" s="235"/>
      <c r="N54" s="235"/>
      <c r="O54" s="235"/>
    </row>
    <row r="55" spans="3:15" ht="12.75">
      <c r="C55" s="194" t="s">
        <v>57</v>
      </c>
      <c r="D55" s="235">
        <v>2</v>
      </c>
      <c r="E55" s="235" t="s">
        <v>122</v>
      </c>
      <c r="F55" s="235">
        <v>0</v>
      </c>
      <c r="G55" s="235" t="s">
        <v>123</v>
      </c>
      <c r="H55" s="235">
        <v>2</v>
      </c>
      <c r="I55" s="284" t="s">
        <v>97</v>
      </c>
      <c r="J55" s="235"/>
      <c r="K55" s="235"/>
      <c r="L55" s="235"/>
      <c r="M55" s="235"/>
      <c r="N55" s="235"/>
      <c r="O55" s="235"/>
    </row>
    <row r="56" spans="3:15" ht="12.75">
      <c r="C56" s="194" t="s">
        <v>455</v>
      </c>
      <c r="D56" s="235">
        <v>0</v>
      </c>
      <c r="E56" s="235" t="s">
        <v>123</v>
      </c>
      <c r="F56" s="235">
        <v>1</v>
      </c>
      <c r="G56" s="235" t="s">
        <v>122</v>
      </c>
      <c r="H56" s="235">
        <v>1</v>
      </c>
      <c r="I56" s="284" t="s">
        <v>123</v>
      </c>
      <c r="J56" s="235"/>
      <c r="K56" s="235"/>
      <c r="L56" s="235"/>
      <c r="M56" s="235"/>
      <c r="N56" s="235"/>
      <c r="O56" s="235"/>
    </row>
    <row r="57" spans="3:15" ht="12.75">
      <c r="C57" s="194" t="s">
        <v>448</v>
      </c>
      <c r="D57" s="235">
        <v>1</v>
      </c>
      <c r="E57" s="235" t="s">
        <v>122</v>
      </c>
      <c r="F57" s="235">
        <v>0</v>
      </c>
      <c r="G57" s="235" t="s">
        <v>123</v>
      </c>
      <c r="H57" s="235">
        <v>1</v>
      </c>
      <c r="I57" s="284" t="s">
        <v>123</v>
      </c>
      <c r="J57" s="235"/>
      <c r="K57" s="235"/>
      <c r="L57" s="235"/>
      <c r="M57" s="235"/>
      <c r="N57" s="235"/>
      <c r="O57" s="235"/>
    </row>
    <row r="58" spans="3:15" ht="12.75">
      <c r="C58" s="194" t="s">
        <v>58</v>
      </c>
      <c r="D58" s="235">
        <v>3</v>
      </c>
      <c r="E58" s="235" t="s">
        <v>108</v>
      </c>
      <c r="F58" s="235">
        <v>6</v>
      </c>
      <c r="G58" s="235" t="s">
        <v>107</v>
      </c>
      <c r="H58" s="235">
        <v>9</v>
      </c>
      <c r="I58" s="284" t="s">
        <v>109</v>
      </c>
      <c r="J58" s="235"/>
      <c r="K58" s="235"/>
      <c r="L58" s="235"/>
      <c r="M58" s="235"/>
      <c r="N58" s="235"/>
      <c r="O58" s="235"/>
    </row>
    <row r="59" spans="3:15" ht="12.75">
      <c r="C59" s="194" t="s">
        <v>423</v>
      </c>
      <c r="D59" s="272">
        <v>4</v>
      </c>
      <c r="E59" s="272" t="s">
        <v>116</v>
      </c>
      <c r="F59" s="272">
        <v>3</v>
      </c>
      <c r="G59" s="272" t="s">
        <v>115</v>
      </c>
      <c r="H59" s="272">
        <v>7</v>
      </c>
      <c r="I59" s="284" t="s">
        <v>109</v>
      </c>
      <c r="J59" s="235"/>
      <c r="K59" s="235"/>
      <c r="L59" s="235"/>
      <c r="M59" s="235"/>
      <c r="N59" s="235"/>
      <c r="O59" s="235"/>
    </row>
    <row r="60" spans="3:15" ht="12.75">
      <c r="C60" s="194" t="s">
        <v>6</v>
      </c>
      <c r="D60" s="227">
        <v>1443</v>
      </c>
      <c r="E60" s="235" t="s">
        <v>514</v>
      </c>
      <c r="F60" s="227">
        <v>1180</v>
      </c>
      <c r="G60" s="235" t="s">
        <v>515</v>
      </c>
      <c r="H60" s="227">
        <v>2623</v>
      </c>
      <c r="I60" s="281" t="s">
        <v>516</v>
      </c>
      <c r="J60" s="235"/>
      <c r="K60" s="235"/>
      <c r="L60" s="235"/>
      <c r="M60" s="235"/>
      <c r="N60" s="235"/>
      <c r="O60" s="235"/>
    </row>
    <row r="61" spans="3:15" ht="12.75">
      <c r="C61" s="194" t="s">
        <v>60</v>
      </c>
      <c r="D61" s="235">
        <v>8</v>
      </c>
      <c r="E61" s="235" t="s">
        <v>517</v>
      </c>
      <c r="F61" s="235">
        <v>3</v>
      </c>
      <c r="G61" s="235" t="s">
        <v>518</v>
      </c>
      <c r="H61" s="235">
        <v>11</v>
      </c>
      <c r="I61" s="284" t="s">
        <v>141</v>
      </c>
      <c r="J61" s="235"/>
      <c r="K61" s="235"/>
      <c r="L61" s="235"/>
      <c r="M61" s="235"/>
      <c r="N61" s="235"/>
      <c r="O61" s="235"/>
    </row>
    <row r="62" spans="3:15" ht="12.75">
      <c r="C62" s="194" t="s">
        <v>450</v>
      </c>
      <c r="D62" s="235">
        <v>1</v>
      </c>
      <c r="E62" s="235" t="s">
        <v>122</v>
      </c>
      <c r="F62" s="235">
        <v>0</v>
      </c>
      <c r="G62" s="235" t="s">
        <v>123</v>
      </c>
      <c r="H62" s="235">
        <v>1</v>
      </c>
      <c r="I62" s="284" t="s">
        <v>123</v>
      </c>
      <c r="J62" s="235"/>
      <c r="K62" s="235"/>
      <c r="L62" s="235"/>
      <c r="M62" s="235"/>
      <c r="N62" s="235"/>
      <c r="O62" s="235"/>
    </row>
    <row r="63" spans="3:15" ht="12.75">
      <c r="C63" s="194" t="s">
        <v>11</v>
      </c>
      <c r="D63" s="272">
        <v>9</v>
      </c>
      <c r="E63" s="272">
        <v>50</v>
      </c>
      <c r="F63" s="272">
        <v>9</v>
      </c>
      <c r="G63" s="272">
        <v>50</v>
      </c>
      <c r="H63" s="272">
        <v>18</v>
      </c>
      <c r="I63" s="284">
        <v>0.05</v>
      </c>
      <c r="J63" s="235"/>
      <c r="K63" s="235"/>
      <c r="L63" s="235"/>
      <c r="M63" s="235"/>
      <c r="N63" s="235"/>
      <c r="O63" s="235"/>
    </row>
    <row r="64" spans="3:16" ht="12.75">
      <c r="C64" s="193" t="s">
        <v>130</v>
      </c>
      <c r="D64" s="232">
        <f>SUM(D51:D63)</f>
        <v>1486</v>
      </c>
      <c r="E64" s="233">
        <f>100/H64*D64</f>
        <v>54.99629903774982</v>
      </c>
      <c r="F64" s="232">
        <f>SUM(F50:F63)</f>
        <v>1216</v>
      </c>
      <c r="G64" s="233">
        <f>100/H64*F64</f>
        <v>45.003700962250186</v>
      </c>
      <c r="H64" s="232">
        <f>SUM(H51:H63)</f>
        <v>2702</v>
      </c>
      <c r="I64" s="234">
        <f>100/H108*H64</f>
        <v>7.289699455026169</v>
      </c>
      <c r="J64" s="233"/>
      <c r="K64" s="276"/>
      <c r="L64" s="276"/>
      <c r="M64" s="276"/>
      <c r="N64" s="276"/>
      <c r="O64" s="276"/>
      <c r="P64" s="292"/>
    </row>
    <row r="65" spans="3:15" ht="12.75">
      <c r="C65" s="193"/>
      <c r="D65" s="232"/>
      <c r="E65" s="233"/>
      <c r="F65" s="232"/>
      <c r="G65" s="233"/>
      <c r="H65" s="232"/>
      <c r="I65" s="234"/>
      <c r="J65" s="233"/>
      <c r="K65" s="233"/>
      <c r="L65" s="233"/>
      <c r="M65" s="233"/>
      <c r="N65" s="233"/>
      <c r="O65" s="233"/>
    </row>
    <row r="66" spans="3:15" ht="12.75">
      <c r="C66" s="194" t="s">
        <v>41</v>
      </c>
      <c r="D66" s="272">
        <v>0</v>
      </c>
      <c r="E66" s="266" t="s">
        <v>123</v>
      </c>
      <c r="F66" s="272">
        <v>1</v>
      </c>
      <c r="G66" s="266" t="s">
        <v>122</v>
      </c>
      <c r="H66" s="272">
        <v>1</v>
      </c>
      <c r="I66" s="293" t="s">
        <v>123</v>
      </c>
      <c r="J66" s="233"/>
      <c r="K66" s="233"/>
      <c r="L66" s="233"/>
      <c r="M66" s="233"/>
      <c r="N66" s="233"/>
      <c r="O66" s="233"/>
    </row>
    <row r="67" spans="3:15" ht="12.75">
      <c r="C67" s="194" t="s">
        <v>14</v>
      </c>
      <c r="D67" s="235">
        <v>19</v>
      </c>
      <c r="E67" s="235" t="s">
        <v>519</v>
      </c>
      <c r="F67" s="235">
        <v>34</v>
      </c>
      <c r="G67" s="235" t="s">
        <v>520</v>
      </c>
      <c r="H67" s="235">
        <v>53</v>
      </c>
      <c r="I67" s="284" t="s">
        <v>225</v>
      </c>
      <c r="J67" s="235"/>
      <c r="K67" s="235"/>
      <c r="L67" s="235"/>
      <c r="M67" s="235"/>
      <c r="N67" s="235"/>
      <c r="O67" s="235"/>
    </row>
    <row r="68" spans="3:15" ht="12.75">
      <c r="C68" s="194" t="s">
        <v>30</v>
      </c>
      <c r="D68" s="235">
        <v>1</v>
      </c>
      <c r="E68" s="235" t="s">
        <v>122</v>
      </c>
      <c r="F68" s="235">
        <v>0</v>
      </c>
      <c r="G68" s="235" t="s">
        <v>123</v>
      </c>
      <c r="H68" s="235">
        <v>1</v>
      </c>
      <c r="I68" s="284" t="s">
        <v>123</v>
      </c>
      <c r="J68" s="235"/>
      <c r="K68" s="235"/>
      <c r="L68" s="235"/>
      <c r="M68" s="235"/>
      <c r="N68" s="235"/>
      <c r="O68" s="235"/>
    </row>
    <row r="69" spans="3:15" ht="12.75">
      <c r="C69" s="194" t="s">
        <v>23</v>
      </c>
      <c r="D69" s="272">
        <v>14</v>
      </c>
      <c r="E69" s="266" t="s">
        <v>107</v>
      </c>
      <c r="F69" s="272">
        <v>7</v>
      </c>
      <c r="G69" s="266" t="s">
        <v>108</v>
      </c>
      <c r="H69" s="272">
        <v>21</v>
      </c>
      <c r="I69" s="284" t="s">
        <v>153</v>
      </c>
      <c r="J69" s="235"/>
      <c r="K69" s="235"/>
      <c r="L69" s="235"/>
      <c r="M69" s="235"/>
      <c r="N69" s="235"/>
      <c r="O69" s="235"/>
    </row>
    <row r="70" spans="3:15" ht="12.75">
      <c r="C70" s="194" t="s">
        <v>439</v>
      </c>
      <c r="D70" s="235">
        <v>1</v>
      </c>
      <c r="E70" s="235" t="s">
        <v>96</v>
      </c>
      <c r="F70" s="235">
        <v>1</v>
      </c>
      <c r="G70" s="235" t="s">
        <v>96</v>
      </c>
      <c r="H70" s="235">
        <v>2</v>
      </c>
      <c r="I70" s="284" t="s">
        <v>97</v>
      </c>
      <c r="J70" s="235"/>
      <c r="K70" s="235"/>
      <c r="L70" s="235"/>
      <c r="M70" s="235"/>
      <c r="N70" s="235"/>
      <c r="O70" s="235"/>
    </row>
    <row r="71" spans="3:15" ht="12.75">
      <c r="C71" s="194" t="s">
        <v>15</v>
      </c>
      <c r="D71" s="235">
        <v>0</v>
      </c>
      <c r="E71" s="235" t="s">
        <v>123</v>
      </c>
      <c r="F71" s="235">
        <v>1</v>
      </c>
      <c r="G71" s="235" t="s">
        <v>122</v>
      </c>
      <c r="H71" s="235">
        <v>1</v>
      </c>
      <c r="I71" s="284" t="s">
        <v>123</v>
      </c>
      <c r="J71" s="235"/>
      <c r="K71" s="235"/>
      <c r="L71" s="235"/>
      <c r="M71" s="235"/>
      <c r="N71" s="235"/>
      <c r="O71" s="235"/>
    </row>
    <row r="72" spans="3:15" ht="12.75">
      <c r="C72" s="194" t="s">
        <v>45</v>
      </c>
      <c r="D72" s="235">
        <v>7</v>
      </c>
      <c r="E72" s="235" t="s">
        <v>319</v>
      </c>
      <c r="F72" s="235">
        <v>8</v>
      </c>
      <c r="G72" s="235" t="s">
        <v>320</v>
      </c>
      <c r="H72" s="235">
        <v>15</v>
      </c>
      <c r="I72" s="284" t="s">
        <v>136</v>
      </c>
      <c r="J72" s="235"/>
      <c r="K72" s="235"/>
      <c r="L72" s="235"/>
      <c r="M72" s="235"/>
      <c r="N72" s="235"/>
      <c r="O72" s="235"/>
    </row>
    <row r="73" spans="3:15" ht="12.75">
      <c r="C73" s="194" t="s">
        <v>5</v>
      </c>
      <c r="D73" s="235">
        <v>6</v>
      </c>
      <c r="E73" s="235" t="s">
        <v>108</v>
      </c>
      <c r="F73" s="235">
        <v>12</v>
      </c>
      <c r="G73" s="235" t="s">
        <v>107</v>
      </c>
      <c r="H73" s="235">
        <v>18</v>
      </c>
      <c r="I73" s="284" t="s">
        <v>112</v>
      </c>
      <c r="J73" s="235"/>
      <c r="K73" s="235"/>
      <c r="L73" s="235"/>
      <c r="M73" s="235"/>
      <c r="N73" s="235"/>
      <c r="O73" s="235"/>
    </row>
    <row r="74" spans="3:15" ht="12.75">
      <c r="C74" s="194" t="s">
        <v>433</v>
      </c>
      <c r="D74" s="235">
        <v>1</v>
      </c>
      <c r="E74" s="235" t="s">
        <v>122</v>
      </c>
      <c r="F74" s="235">
        <v>0</v>
      </c>
      <c r="G74" s="235" t="s">
        <v>123</v>
      </c>
      <c r="H74" s="235">
        <v>1</v>
      </c>
      <c r="I74" s="284" t="s">
        <v>123</v>
      </c>
      <c r="J74" s="235"/>
      <c r="K74" s="235"/>
      <c r="L74" s="235"/>
      <c r="M74" s="235"/>
      <c r="N74" s="235"/>
      <c r="O74" s="235"/>
    </row>
    <row r="75" spans="3:15" ht="12.75">
      <c r="C75" s="194" t="s">
        <v>457</v>
      </c>
      <c r="D75" s="235">
        <v>1</v>
      </c>
      <c r="E75" s="235" t="s">
        <v>122</v>
      </c>
      <c r="F75" s="235">
        <v>0</v>
      </c>
      <c r="G75" s="235" t="s">
        <v>123</v>
      </c>
      <c r="H75" s="235">
        <v>1</v>
      </c>
      <c r="I75" s="284" t="s">
        <v>123</v>
      </c>
      <c r="J75" s="235"/>
      <c r="K75" s="235"/>
      <c r="L75" s="235"/>
      <c r="M75" s="235"/>
      <c r="N75" s="235"/>
      <c r="O75" s="235"/>
    </row>
    <row r="76" spans="3:15" ht="12.75">
      <c r="C76" s="194" t="s">
        <v>9</v>
      </c>
      <c r="D76" s="235">
        <v>44</v>
      </c>
      <c r="E76" s="235" t="s">
        <v>521</v>
      </c>
      <c r="F76" s="235">
        <v>62</v>
      </c>
      <c r="G76" s="235" t="s">
        <v>522</v>
      </c>
      <c r="H76" s="235">
        <v>106</v>
      </c>
      <c r="I76" s="284" t="s">
        <v>523</v>
      </c>
      <c r="J76" s="235"/>
      <c r="K76" s="235"/>
      <c r="L76" s="235"/>
      <c r="M76" s="235"/>
      <c r="N76" s="235"/>
      <c r="O76" s="235"/>
    </row>
    <row r="77" spans="3:15" ht="12.75">
      <c r="C77" s="193" t="s">
        <v>458</v>
      </c>
      <c r="D77" s="232">
        <f>SUM(D66:D76)</f>
        <v>94</v>
      </c>
      <c r="E77" s="238">
        <f>100/H77*D77</f>
        <v>42.72727272727273</v>
      </c>
      <c r="F77" s="232">
        <f>SUM(F66:F76)</f>
        <v>126</v>
      </c>
      <c r="G77" s="238">
        <f>100/H77*F77</f>
        <v>57.27272727272727</v>
      </c>
      <c r="H77" s="232">
        <f>SUM(H66:H76)</f>
        <v>220</v>
      </c>
      <c r="I77" s="234">
        <f>100/H108*H77</f>
        <v>0.5935358549614201</v>
      </c>
      <c r="J77" s="233"/>
      <c r="K77" s="233"/>
      <c r="L77" s="233"/>
      <c r="M77" s="233"/>
      <c r="N77" s="233"/>
      <c r="O77" s="233"/>
    </row>
    <row r="78" spans="3:15" ht="12.75">
      <c r="C78" s="193"/>
      <c r="D78" s="232"/>
      <c r="E78" s="239"/>
      <c r="F78" s="232"/>
      <c r="G78" s="239"/>
      <c r="H78" s="232"/>
      <c r="I78" s="237"/>
      <c r="J78" s="267"/>
      <c r="K78" s="267"/>
      <c r="L78" s="267"/>
      <c r="M78" s="267"/>
      <c r="N78" s="267"/>
      <c r="O78" s="267"/>
    </row>
    <row r="79" spans="3:15" ht="12.75">
      <c r="C79" s="194" t="s">
        <v>13</v>
      </c>
      <c r="D79" s="235">
        <v>107</v>
      </c>
      <c r="E79" s="235" t="s">
        <v>524</v>
      </c>
      <c r="F79" s="235">
        <v>90</v>
      </c>
      <c r="G79" s="235" t="s">
        <v>525</v>
      </c>
      <c r="H79" s="235">
        <v>197</v>
      </c>
      <c r="I79" s="284" t="s">
        <v>289</v>
      </c>
      <c r="J79" s="235"/>
      <c r="K79" s="235"/>
      <c r="L79" s="235"/>
      <c r="M79" s="235"/>
      <c r="N79" s="235"/>
      <c r="O79" s="235"/>
    </row>
    <row r="80" spans="3:15" ht="12.75">
      <c r="C80" s="194" t="s">
        <v>61</v>
      </c>
      <c r="D80" s="272">
        <v>9</v>
      </c>
      <c r="E80" s="266" t="s">
        <v>526</v>
      </c>
      <c r="F80" s="272">
        <v>19</v>
      </c>
      <c r="G80" s="266" t="s">
        <v>527</v>
      </c>
      <c r="H80" s="272">
        <v>28</v>
      </c>
      <c r="I80" s="284" t="s">
        <v>121</v>
      </c>
      <c r="J80" s="235"/>
      <c r="K80" s="235"/>
      <c r="L80" s="235"/>
      <c r="M80" s="235"/>
      <c r="N80" s="235"/>
      <c r="O80" s="235"/>
    </row>
    <row r="81" spans="3:15" ht="12.75">
      <c r="C81" s="194" t="s">
        <v>3</v>
      </c>
      <c r="D81" s="272">
        <v>26</v>
      </c>
      <c r="E81" s="266" t="s">
        <v>528</v>
      </c>
      <c r="F81" s="272">
        <v>64</v>
      </c>
      <c r="G81" s="266" t="s">
        <v>529</v>
      </c>
      <c r="H81" s="272">
        <v>90</v>
      </c>
      <c r="I81" s="284" t="s">
        <v>304</v>
      </c>
      <c r="J81" s="235"/>
      <c r="K81" s="235"/>
      <c r="L81" s="235"/>
      <c r="M81" s="235"/>
      <c r="N81" s="235"/>
      <c r="O81" s="235"/>
    </row>
    <row r="82" spans="3:15" ht="12.75">
      <c r="C82" s="194" t="s">
        <v>42</v>
      </c>
      <c r="D82" s="235">
        <v>95</v>
      </c>
      <c r="E82" s="235" t="s">
        <v>530</v>
      </c>
      <c r="F82" s="235">
        <v>117</v>
      </c>
      <c r="G82" s="235" t="s">
        <v>531</v>
      </c>
      <c r="H82" s="235">
        <v>212</v>
      </c>
      <c r="I82" s="284" t="s">
        <v>532</v>
      </c>
      <c r="J82" s="235"/>
      <c r="K82" s="235"/>
      <c r="L82" s="235"/>
      <c r="M82" s="235"/>
      <c r="N82" s="235"/>
      <c r="O82" s="235"/>
    </row>
    <row r="83" spans="3:15" ht="12.75">
      <c r="C83" s="194" t="s">
        <v>43</v>
      </c>
      <c r="D83" s="235">
        <v>72</v>
      </c>
      <c r="E83" s="235" t="s">
        <v>533</v>
      </c>
      <c r="F83" s="235">
        <v>67</v>
      </c>
      <c r="G83" s="235" t="s">
        <v>534</v>
      </c>
      <c r="H83" s="235">
        <v>139</v>
      </c>
      <c r="I83" s="284" t="s">
        <v>535</v>
      </c>
      <c r="J83" s="235"/>
      <c r="K83" s="235"/>
      <c r="L83" s="235"/>
      <c r="M83" s="235"/>
      <c r="N83" s="235"/>
      <c r="O83" s="235"/>
    </row>
    <row r="84" spans="3:15" ht="12.75">
      <c r="C84" s="194" t="s">
        <v>46</v>
      </c>
      <c r="D84" s="235">
        <v>11</v>
      </c>
      <c r="E84" s="235" t="s">
        <v>536</v>
      </c>
      <c r="F84" s="235">
        <v>25</v>
      </c>
      <c r="G84" s="235" t="s">
        <v>537</v>
      </c>
      <c r="H84" s="235">
        <v>36</v>
      </c>
      <c r="I84" s="284" t="s">
        <v>103</v>
      </c>
      <c r="J84" s="235"/>
      <c r="K84" s="235"/>
      <c r="L84" s="235"/>
      <c r="M84" s="235"/>
      <c r="N84" s="235"/>
      <c r="O84" s="235"/>
    </row>
    <row r="85" spans="3:15" ht="12.75">
      <c r="C85" s="194" t="s">
        <v>19</v>
      </c>
      <c r="D85" s="235">
        <v>20</v>
      </c>
      <c r="E85" s="235" t="s">
        <v>206</v>
      </c>
      <c r="F85" s="235">
        <v>26</v>
      </c>
      <c r="G85" s="235" t="s">
        <v>205</v>
      </c>
      <c r="H85" s="235">
        <v>46</v>
      </c>
      <c r="I85" s="284" t="s">
        <v>147</v>
      </c>
      <c r="J85" s="235"/>
      <c r="K85" s="235"/>
      <c r="L85" s="235"/>
      <c r="M85" s="235"/>
      <c r="N85" s="235"/>
      <c r="O85" s="235"/>
    </row>
    <row r="86" spans="3:15" ht="12.75">
      <c r="C86" s="194" t="s">
        <v>48</v>
      </c>
      <c r="D86" s="235">
        <v>42</v>
      </c>
      <c r="E86" s="235" t="s">
        <v>538</v>
      </c>
      <c r="F86" s="235">
        <v>41</v>
      </c>
      <c r="G86" s="235" t="s">
        <v>539</v>
      </c>
      <c r="H86" s="235">
        <v>83</v>
      </c>
      <c r="I86" s="284" t="s">
        <v>216</v>
      </c>
      <c r="J86" s="235"/>
      <c r="K86" s="235"/>
      <c r="L86" s="235"/>
      <c r="M86" s="235"/>
      <c r="N86" s="235"/>
      <c r="O86" s="235"/>
    </row>
    <row r="87" spans="3:15" ht="12.75">
      <c r="C87" s="194" t="s">
        <v>49</v>
      </c>
      <c r="D87" s="235">
        <v>13</v>
      </c>
      <c r="E87" s="235" t="s">
        <v>540</v>
      </c>
      <c r="F87" s="235">
        <v>21</v>
      </c>
      <c r="G87" s="235" t="s">
        <v>541</v>
      </c>
      <c r="H87" s="235">
        <v>34</v>
      </c>
      <c r="I87" s="284" t="s">
        <v>175</v>
      </c>
      <c r="J87" s="235"/>
      <c r="K87" s="235"/>
      <c r="L87" s="235"/>
      <c r="M87" s="235"/>
      <c r="N87" s="235"/>
      <c r="O87" s="235"/>
    </row>
    <row r="88" spans="3:15" ht="12.75">
      <c r="C88" s="194" t="s">
        <v>22</v>
      </c>
      <c r="D88" s="235">
        <v>21</v>
      </c>
      <c r="E88" s="235" t="s">
        <v>157</v>
      </c>
      <c r="F88" s="235">
        <v>30</v>
      </c>
      <c r="G88" s="235" t="s">
        <v>156</v>
      </c>
      <c r="H88" s="235">
        <v>51</v>
      </c>
      <c r="I88" s="284" t="s">
        <v>225</v>
      </c>
      <c r="J88" s="235"/>
      <c r="K88" s="235"/>
      <c r="L88" s="235"/>
      <c r="M88" s="235"/>
      <c r="N88" s="235"/>
      <c r="O88" s="235"/>
    </row>
    <row r="89" spans="3:15" ht="12.75">
      <c r="C89" s="193" t="s">
        <v>139</v>
      </c>
      <c r="D89" s="232">
        <f>SUM(D79:D88)</f>
        <v>416</v>
      </c>
      <c r="E89" s="233">
        <f>100/H89*D89</f>
        <v>45.414847161572055</v>
      </c>
      <c r="F89" s="232">
        <f>SUM(F79:F88)</f>
        <v>500</v>
      </c>
      <c r="G89" s="233">
        <f>100/H89*F89</f>
        <v>54.58515283842795</v>
      </c>
      <c r="H89" s="232">
        <f>SUM(H79:H88)</f>
        <v>916</v>
      </c>
      <c r="I89" s="234">
        <f>100/H108*H89</f>
        <v>2.471267468839368</v>
      </c>
      <c r="J89" s="233"/>
      <c r="K89" s="233"/>
      <c r="L89" s="233"/>
      <c r="M89" s="233"/>
      <c r="N89" s="233"/>
      <c r="O89" s="233"/>
    </row>
    <row r="90" spans="3:15" ht="12.75">
      <c r="C90" s="193"/>
      <c r="D90" s="240"/>
      <c r="E90" s="233"/>
      <c r="F90" s="240"/>
      <c r="G90" s="233"/>
      <c r="H90" s="232"/>
      <c r="I90" s="237"/>
      <c r="J90" s="267"/>
      <c r="K90" s="267"/>
      <c r="L90" s="267"/>
      <c r="M90" s="267"/>
      <c r="N90" s="267"/>
      <c r="O90" s="267"/>
    </row>
    <row r="91" spans="3:15" ht="12.75">
      <c r="C91" s="194" t="s">
        <v>52</v>
      </c>
      <c r="D91" s="278">
        <v>0</v>
      </c>
      <c r="E91" s="278" t="s">
        <v>123</v>
      </c>
      <c r="F91" s="278">
        <v>2</v>
      </c>
      <c r="G91" s="278" t="s">
        <v>122</v>
      </c>
      <c r="H91" s="278">
        <v>2</v>
      </c>
      <c r="I91" s="284" t="s">
        <v>97</v>
      </c>
      <c r="J91" s="266"/>
      <c r="K91" s="266"/>
      <c r="L91" s="266"/>
      <c r="M91" s="266"/>
      <c r="N91" s="266"/>
      <c r="O91" s="266"/>
    </row>
    <row r="92" spans="3:15" ht="12.75">
      <c r="C92" s="194" t="s">
        <v>441</v>
      </c>
      <c r="D92" s="235">
        <v>1</v>
      </c>
      <c r="E92" s="235" t="s">
        <v>122</v>
      </c>
      <c r="F92" s="235">
        <v>0</v>
      </c>
      <c r="G92" s="235" t="s">
        <v>123</v>
      </c>
      <c r="H92" s="235">
        <v>1</v>
      </c>
      <c r="I92" s="284" t="s">
        <v>123</v>
      </c>
      <c r="J92" s="266"/>
      <c r="K92" s="266"/>
      <c r="L92" s="266"/>
      <c r="M92" s="266"/>
      <c r="N92" s="266"/>
      <c r="O92" s="266"/>
    </row>
    <row r="93" spans="3:15" ht="12.75">
      <c r="C93" s="194" t="s">
        <v>542</v>
      </c>
      <c r="D93" s="235">
        <v>2</v>
      </c>
      <c r="E93" s="235" t="s">
        <v>122</v>
      </c>
      <c r="F93" s="235">
        <v>0</v>
      </c>
      <c r="G93" s="235" t="s">
        <v>123</v>
      </c>
      <c r="H93" s="235">
        <v>2</v>
      </c>
      <c r="I93" s="284" t="s">
        <v>97</v>
      </c>
      <c r="J93" s="266"/>
      <c r="K93" s="266"/>
      <c r="L93" s="266"/>
      <c r="M93" s="266"/>
      <c r="N93" s="266"/>
      <c r="O93" s="266"/>
    </row>
    <row r="94" spans="3:15" ht="12.75">
      <c r="C94" s="194" t="s">
        <v>467</v>
      </c>
      <c r="D94" s="283">
        <v>1</v>
      </c>
      <c r="E94" s="278" t="s">
        <v>125</v>
      </c>
      <c r="F94" s="283">
        <v>3</v>
      </c>
      <c r="G94" s="278" t="s">
        <v>126</v>
      </c>
      <c r="H94" s="283">
        <v>4</v>
      </c>
      <c r="I94" s="284" t="s">
        <v>97</v>
      </c>
      <c r="J94" s="235"/>
      <c r="K94" s="235"/>
      <c r="L94" s="235"/>
      <c r="M94" s="235"/>
      <c r="N94" s="235"/>
      <c r="O94" s="235"/>
    </row>
    <row r="95" spans="3:15" ht="12.75">
      <c r="C95" s="194" t="s">
        <v>44</v>
      </c>
      <c r="D95" s="235">
        <v>1</v>
      </c>
      <c r="E95" s="235" t="s">
        <v>125</v>
      </c>
      <c r="F95" s="235">
        <v>3</v>
      </c>
      <c r="G95" s="235" t="s">
        <v>126</v>
      </c>
      <c r="H95" s="235">
        <v>4</v>
      </c>
      <c r="I95" s="284" t="s">
        <v>97</v>
      </c>
      <c r="J95" s="235"/>
      <c r="K95" s="235"/>
      <c r="L95" s="235"/>
      <c r="M95" s="235"/>
      <c r="N95" s="235"/>
      <c r="O95" s="235"/>
    </row>
    <row r="96" spans="3:15" ht="12.75">
      <c r="C96" s="194" t="s">
        <v>442</v>
      </c>
      <c r="D96" s="272">
        <v>8</v>
      </c>
      <c r="E96" s="266" t="s">
        <v>176</v>
      </c>
      <c r="F96" s="272">
        <v>5</v>
      </c>
      <c r="G96" s="266" t="s">
        <v>177</v>
      </c>
      <c r="H96" s="272">
        <v>13</v>
      </c>
      <c r="I96" s="284" t="s">
        <v>136</v>
      </c>
      <c r="J96" s="235"/>
      <c r="K96" s="235"/>
      <c r="L96" s="235"/>
      <c r="M96" s="235"/>
      <c r="N96" s="235"/>
      <c r="O96" s="235"/>
    </row>
    <row r="97" spans="3:16" ht="12.75">
      <c r="C97" s="194" t="s">
        <v>475</v>
      </c>
      <c r="D97" s="272">
        <v>1</v>
      </c>
      <c r="E97" s="272" t="s">
        <v>122</v>
      </c>
      <c r="F97" s="272">
        <v>0</v>
      </c>
      <c r="G97" s="272" t="s">
        <v>123</v>
      </c>
      <c r="H97" s="272">
        <v>1</v>
      </c>
      <c r="I97" s="284" t="s">
        <v>123</v>
      </c>
      <c r="J97" s="235"/>
      <c r="K97" s="235"/>
      <c r="L97" s="235"/>
      <c r="M97" s="235"/>
      <c r="N97" s="235"/>
      <c r="O97" s="235"/>
      <c r="P97" s="235"/>
    </row>
    <row r="98" spans="3:15" ht="12.75">
      <c r="C98" s="194" t="s">
        <v>73</v>
      </c>
      <c r="D98" s="235">
        <v>1</v>
      </c>
      <c r="E98" s="235" t="s">
        <v>122</v>
      </c>
      <c r="F98" s="235">
        <v>0</v>
      </c>
      <c r="G98" s="235" t="s">
        <v>123</v>
      </c>
      <c r="H98" s="235">
        <v>1</v>
      </c>
      <c r="I98" s="284" t="s">
        <v>123</v>
      </c>
      <c r="J98" s="235"/>
      <c r="K98" s="235"/>
      <c r="L98" s="274"/>
      <c r="M98" s="275"/>
      <c r="N98" s="235"/>
      <c r="O98" s="235"/>
    </row>
    <row r="99" spans="3:15" ht="12.75">
      <c r="C99" s="194" t="s">
        <v>62</v>
      </c>
      <c r="D99" s="235">
        <v>1</v>
      </c>
      <c r="E99" s="235" t="s">
        <v>108</v>
      </c>
      <c r="F99" s="235">
        <v>2</v>
      </c>
      <c r="G99" s="235" t="s">
        <v>107</v>
      </c>
      <c r="H99" s="235">
        <v>3</v>
      </c>
      <c r="I99" s="284" t="s">
        <v>97</v>
      </c>
      <c r="J99" s="235"/>
      <c r="K99" s="235"/>
      <c r="L99" s="235"/>
      <c r="M99" s="235"/>
      <c r="N99" s="235"/>
      <c r="O99" s="235"/>
    </row>
    <row r="100" spans="3:15" ht="12.75">
      <c r="C100" s="194" t="s">
        <v>63</v>
      </c>
      <c r="D100" s="235">
        <v>1</v>
      </c>
      <c r="E100" s="235" t="s">
        <v>122</v>
      </c>
      <c r="F100" s="235">
        <v>0</v>
      </c>
      <c r="G100" s="235" t="s">
        <v>123</v>
      </c>
      <c r="H100" s="235">
        <v>1</v>
      </c>
      <c r="I100" s="284" t="s">
        <v>123</v>
      </c>
      <c r="J100" s="235"/>
      <c r="K100" s="235"/>
      <c r="L100" s="235"/>
      <c r="M100" s="235"/>
      <c r="N100" s="235"/>
      <c r="O100" s="235"/>
    </row>
    <row r="101" spans="3:15" ht="12.75">
      <c r="C101" s="194" t="s">
        <v>38</v>
      </c>
      <c r="D101" s="230">
        <v>81</v>
      </c>
      <c r="E101" s="230" t="s">
        <v>545</v>
      </c>
      <c r="F101" s="230">
        <v>26</v>
      </c>
      <c r="G101" s="230" t="s">
        <v>546</v>
      </c>
      <c r="H101" s="230">
        <v>107</v>
      </c>
      <c r="I101" s="284" t="s">
        <v>523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429</v>
      </c>
      <c r="D102" s="230">
        <v>0</v>
      </c>
      <c r="E102" s="230" t="s">
        <v>123</v>
      </c>
      <c r="F102" s="230">
        <v>1</v>
      </c>
      <c r="G102" s="230" t="s">
        <v>122</v>
      </c>
      <c r="H102" s="230">
        <v>1</v>
      </c>
      <c r="I102" s="284" t="s">
        <v>123</v>
      </c>
      <c r="J102" s="235"/>
      <c r="K102" s="235"/>
      <c r="L102" s="235"/>
      <c r="M102" s="235"/>
      <c r="N102" s="235"/>
      <c r="O102" s="235"/>
    </row>
    <row r="103" spans="3:15" ht="12.75">
      <c r="C103" s="194" t="s">
        <v>27</v>
      </c>
      <c r="D103" s="235">
        <v>0</v>
      </c>
      <c r="E103" s="235" t="s">
        <v>123</v>
      </c>
      <c r="F103" s="235">
        <v>3</v>
      </c>
      <c r="G103" s="235" t="s">
        <v>122</v>
      </c>
      <c r="H103" s="235">
        <v>3</v>
      </c>
      <c r="I103" s="284" t="s">
        <v>97</v>
      </c>
      <c r="J103" s="235"/>
      <c r="K103" s="235"/>
      <c r="L103" s="235"/>
      <c r="M103" s="235"/>
      <c r="N103" s="235"/>
      <c r="O103" s="235"/>
    </row>
    <row r="104" spans="3:15" ht="12.75">
      <c r="C104" s="194" t="s">
        <v>479</v>
      </c>
      <c r="D104" s="229">
        <v>2</v>
      </c>
      <c r="E104" s="229" t="s">
        <v>96</v>
      </c>
      <c r="F104" s="229">
        <v>2</v>
      </c>
      <c r="G104" s="229" t="s">
        <v>96</v>
      </c>
      <c r="H104" s="229">
        <v>4</v>
      </c>
      <c r="I104" s="294" t="s">
        <v>97</v>
      </c>
      <c r="J104" s="235"/>
      <c r="K104" s="235"/>
      <c r="L104" s="235"/>
      <c r="M104" s="235"/>
      <c r="N104" s="235"/>
      <c r="O104" s="235"/>
    </row>
    <row r="105" spans="3:15" ht="12.75">
      <c r="C105" s="194" t="s">
        <v>21</v>
      </c>
      <c r="D105" s="235">
        <v>78</v>
      </c>
      <c r="E105" s="235" t="s">
        <v>543</v>
      </c>
      <c r="F105" s="235">
        <v>62</v>
      </c>
      <c r="G105" s="235" t="s">
        <v>544</v>
      </c>
      <c r="H105" s="235">
        <v>140</v>
      </c>
      <c r="I105" s="284" t="s">
        <v>535</v>
      </c>
      <c r="J105" s="235"/>
      <c r="K105" s="235"/>
      <c r="L105" s="235"/>
      <c r="M105" s="235"/>
      <c r="N105" s="235"/>
      <c r="O105" s="235"/>
    </row>
    <row r="106" spans="3:15" ht="12.75">
      <c r="C106" s="193" t="s">
        <v>142</v>
      </c>
      <c r="D106" s="232">
        <f>SUM(D91:D105)</f>
        <v>178</v>
      </c>
      <c r="E106" s="241">
        <f>100/H106*D106</f>
        <v>62.020905923344955</v>
      </c>
      <c r="F106" s="232">
        <f>SUM(F91:F105)</f>
        <v>109</v>
      </c>
      <c r="G106" s="241">
        <f>100/H106*F106</f>
        <v>37.97909407665505</v>
      </c>
      <c r="H106" s="232">
        <f>SUM(D106,F106)</f>
        <v>287</v>
      </c>
      <c r="I106" s="234">
        <f>100/H108*H106</f>
        <v>0.7742945016996708</v>
      </c>
      <c r="J106" s="233"/>
      <c r="K106" s="233"/>
      <c r="L106" s="233"/>
      <c r="M106" s="233"/>
      <c r="N106" s="233"/>
      <c r="O106" s="233"/>
    </row>
    <row r="107" spans="3:15" ht="12.75">
      <c r="C107" s="195"/>
      <c r="D107" s="250"/>
      <c r="E107" s="251"/>
      <c r="F107" s="250"/>
      <c r="G107" s="251"/>
      <c r="H107" s="252"/>
      <c r="I107" s="253"/>
      <c r="J107" s="268"/>
      <c r="K107" s="268"/>
      <c r="L107" s="268"/>
      <c r="M107" s="268"/>
      <c r="N107" s="268"/>
      <c r="O107" s="268"/>
    </row>
    <row r="108" spans="3:15" ht="12.75">
      <c r="C108" s="193" t="s">
        <v>92</v>
      </c>
      <c r="D108" s="232">
        <f>SUM(D91:D105,D79:D88,D66:D76,D51:D63,D14:D48)</f>
        <v>18538</v>
      </c>
      <c r="E108" s="241">
        <f>100/H108*D108</f>
        <v>50.01348945124912</v>
      </c>
      <c r="F108" s="232">
        <f>SUM(F91:F105,F79:F88,F66:F76,F51:F63,F14:F48)</f>
        <v>18528</v>
      </c>
      <c r="G108" s="241">
        <f>100/H108*F108</f>
        <v>49.98651054875088</v>
      </c>
      <c r="H108" s="232">
        <f>SUM(H106,H89,H77,H64,H49)</f>
        <v>37066</v>
      </c>
      <c r="I108" s="254">
        <f>100/H108*H108%</f>
        <v>1</v>
      </c>
      <c r="J108" s="269"/>
      <c r="K108" s="269"/>
      <c r="L108" s="269"/>
      <c r="M108" s="269"/>
      <c r="N108" s="269"/>
      <c r="O108" s="269"/>
    </row>
    <row r="109" spans="3:15" ht="12.75">
      <c r="C109" s="196"/>
      <c r="D109" s="255"/>
      <c r="E109" s="256"/>
      <c r="F109" s="255"/>
      <c r="G109" s="256"/>
      <c r="H109" s="255"/>
      <c r="I109" s="257"/>
      <c r="J109" s="270"/>
      <c r="K109" s="270"/>
      <c r="L109" s="270"/>
      <c r="M109" s="270"/>
      <c r="N109" s="270"/>
      <c r="O109" s="270"/>
    </row>
    <row r="110" spans="3:15" ht="13.5" thickBot="1">
      <c r="C110" s="197"/>
      <c r="D110" s="258"/>
      <c r="E110" s="259"/>
      <c r="F110" s="260"/>
      <c r="G110" s="259"/>
      <c r="H110" s="258"/>
      <c r="I110" s="261"/>
      <c r="J110" s="235"/>
      <c r="K110" s="235"/>
      <c r="L110" s="235"/>
      <c r="M110" s="235"/>
      <c r="N110" s="235"/>
      <c r="O110" s="235"/>
    </row>
    <row r="111" spans="11:15" ht="12.75">
      <c r="K111" s="278"/>
      <c r="L111" s="278"/>
      <c r="M111" s="278"/>
      <c r="N111" s="278"/>
      <c r="O111" s="278"/>
    </row>
  </sheetData>
  <printOptions/>
  <pageMargins left="0.75" right="0.75" top="1" bottom="1" header="0" footer="0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5"/>
  <sheetViews>
    <sheetView workbookViewId="0" topLeftCell="A33">
      <selection activeCell="F7" sqref="F7"/>
    </sheetView>
  </sheetViews>
  <sheetFormatPr defaultColWidth="11.421875" defaultRowHeight="12.75"/>
  <cols>
    <col min="2" max="2" width="9.7109375" style="0" customWidth="1"/>
    <col min="3" max="3" width="29.7109375" style="0" customWidth="1"/>
    <col min="4" max="4" width="9.57421875" style="0" customWidth="1"/>
    <col min="5" max="5" width="9.28125" style="1" customWidth="1"/>
    <col min="6" max="6" width="9.00390625" style="0" customWidth="1"/>
    <col min="7" max="7" width="8.28125" style="1" customWidth="1"/>
    <col min="8" max="8" width="14.7109375" style="0" customWidth="1"/>
    <col min="9" max="9" width="11.140625" style="1" customWidth="1"/>
  </cols>
  <sheetData>
    <row r="1" spans="3:17" s="14" customFormat="1" ht="21.75" customHeight="1">
      <c r="C1" s="13" t="s">
        <v>401</v>
      </c>
      <c r="D1" s="13"/>
      <c r="E1" s="49"/>
      <c r="F1" s="49"/>
      <c r="G1" s="49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7"/>
      <c r="E2" s="51"/>
      <c r="F2" s="17"/>
      <c r="G2" s="51"/>
      <c r="H2" s="17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404</v>
      </c>
      <c r="D3" s="17"/>
      <c r="E3" s="51"/>
      <c r="F3" s="17"/>
      <c r="G3" s="51"/>
      <c r="H3" s="17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E4" s="52"/>
      <c r="G4" s="52"/>
      <c r="I4" s="52"/>
    </row>
    <row r="5" spans="3:9" s="14" customFormat="1" ht="12.75" customHeight="1">
      <c r="C5" s="19" t="s">
        <v>1</v>
      </c>
      <c r="D5" s="19"/>
      <c r="E5" s="53"/>
      <c r="F5" s="19"/>
      <c r="G5" s="53"/>
      <c r="H5" s="19"/>
      <c r="I5" s="52"/>
    </row>
    <row r="6" spans="3:9" s="14" customFormat="1" ht="12.75" customHeight="1">
      <c r="C6" s="21" t="s">
        <v>0</v>
      </c>
      <c r="E6" s="52"/>
      <c r="G6" s="52"/>
      <c r="I6" s="52"/>
    </row>
    <row r="7" spans="5:9" s="14" customFormat="1" ht="12.75">
      <c r="E7" s="52"/>
      <c r="G7" s="52"/>
      <c r="I7" s="52"/>
    </row>
    <row r="8" spans="3:9" s="14" customFormat="1" ht="12.75">
      <c r="C8" s="22" t="s">
        <v>76</v>
      </c>
      <c r="E8" s="52"/>
      <c r="G8" s="52"/>
      <c r="I8" s="52"/>
    </row>
    <row r="9" spans="2:9" s="14" customFormat="1" ht="12.75">
      <c r="B9" s="22"/>
      <c r="E9" s="52"/>
      <c r="G9" s="52"/>
      <c r="I9" s="52"/>
    </row>
    <row r="10" spans="5:9" s="14" customFormat="1" ht="13.5" thickBot="1">
      <c r="E10" s="52"/>
      <c r="G10" s="52"/>
      <c r="I10" s="52"/>
    </row>
    <row r="11" spans="3:9" s="27" customFormat="1" ht="13.5" thickBot="1">
      <c r="C11" s="54" t="s">
        <v>88</v>
      </c>
      <c r="D11" s="55" t="s">
        <v>89</v>
      </c>
      <c r="E11" s="55" t="s">
        <v>90</v>
      </c>
      <c r="F11" s="55" t="s">
        <v>91</v>
      </c>
      <c r="G11" s="55" t="s">
        <v>90</v>
      </c>
      <c r="H11" s="55" t="s">
        <v>92</v>
      </c>
      <c r="I11" s="56" t="s">
        <v>90</v>
      </c>
    </row>
    <row r="12" spans="3:9" s="14" customFormat="1" ht="12.75">
      <c r="C12" s="28"/>
      <c r="D12" s="29"/>
      <c r="E12" s="57"/>
      <c r="F12" s="29"/>
      <c r="G12" s="57"/>
      <c r="H12" s="29"/>
      <c r="I12" s="58"/>
    </row>
    <row r="13" spans="3:9" s="14" customFormat="1" ht="12.75">
      <c r="C13" s="31" t="s">
        <v>2</v>
      </c>
      <c r="D13" s="59">
        <v>19</v>
      </c>
      <c r="E13" s="60" t="s">
        <v>93</v>
      </c>
      <c r="F13" s="59">
        <v>12</v>
      </c>
      <c r="G13" s="60" t="s">
        <v>94</v>
      </c>
      <c r="H13" s="59">
        <v>31</v>
      </c>
      <c r="I13" s="61" t="s">
        <v>95</v>
      </c>
    </row>
    <row r="14" spans="3:9" s="14" customFormat="1" ht="12.75">
      <c r="C14" s="31" t="s">
        <v>67</v>
      </c>
      <c r="D14" s="59">
        <v>1</v>
      </c>
      <c r="E14" s="60" t="s">
        <v>96</v>
      </c>
      <c r="F14" s="59">
        <v>1</v>
      </c>
      <c r="G14" s="60" t="s">
        <v>96</v>
      </c>
      <c r="H14" s="59">
        <v>2</v>
      </c>
      <c r="I14" s="61" t="s">
        <v>97</v>
      </c>
    </row>
    <row r="15" spans="3:9" s="14" customFormat="1" ht="12.75">
      <c r="C15" s="31" t="s">
        <v>20</v>
      </c>
      <c r="D15" s="59">
        <v>3</v>
      </c>
      <c r="E15" s="60" t="s">
        <v>98</v>
      </c>
      <c r="F15" s="59">
        <v>11</v>
      </c>
      <c r="G15" s="60" t="s">
        <v>99</v>
      </c>
      <c r="H15" s="59">
        <v>14</v>
      </c>
      <c r="I15" s="61" t="s">
        <v>100</v>
      </c>
    </row>
    <row r="16" spans="3:9" s="14" customFormat="1" ht="12.75">
      <c r="C16" s="31" t="s">
        <v>392</v>
      </c>
      <c r="D16" s="59">
        <v>9</v>
      </c>
      <c r="E16" s="60" t="s">
        <v>101</v>
      </c>
      <c r="F16" s="59">
        <v>11</v>
      </c>
      <c r="G16" s="60" t="s">
        <v>102</v>
      </c>
      <c r="H16" s="59">
        <v>20</v>
      </c>
      <c r="I16" s="61" t="s">
        <v>103</v>
      </c>
    </row>
    <row r="17" spans="3:9" s="14" customFormat="1" ht="12.75">
      <c r="C17" s="31" t="s">
        <v>69</v>
      </c>
      <c r="D17" s="59">
        <v>9202</v>
      </c>
      <c r="E17" s="60" t="s">
        <v>104</v>
      </c>
      <c r="F17" s="59">
        <v>9345</v>
      </c>
      <c r="G17" s="60" t="s">
        <v>105</v>
      </c>
      <c r="H17" s="59">
        <v>18547</v>
      </c>
      <c r="I17" s="61" t="s">
        <v>106</v>
      </c>
    </row>
    <row r="18" spans="3:9" s="14" customFormat="1" ht="12.75">
      <c r="C18" s="31" t="s">
        <v>4</v>
      </c>
      <c r="D18" s="59">
        <v>11</v>
      </c>
      <c r="E18" s="60" t="s">
        <v>102</v>
      </c>
      <c r="F18" s="59">
        <v>9</v>
      </c>
      <c r="G18" s="60" t="s">
        <v>101</v>
      </c>
      <c r="H18" s="59">
        <v>20</v>
      </c>
      <c r="I18" s="61" t="s">
        <v>103</v>
      </c>
    </row>
    <row r="19" spans="3:9" s="14" customFormat="1" ht="12.75">
      <c r="C19" s="31" t="s">
        <v>16</v>
      </c>
      <c r="D19" s="59">
        <v>2</v>
      </c>
      <c r="E19" s="60" t="s">
        <v>107</v>
      </c>
      <c r="F19" s="59">
        <v>1</v>
      </c>
      <c r="G19" s="60" t="s">
        <v>108</v>
      </c>
      <c r="H19" s="59">
        <v>3</v>
      </c>
      <c r="I19" s="61" t="s">
        <v>109</v>
      </c>
    </row>
    <row r="20" spans="3:9" s="14" customFormat="1" ht="12.75">
      <c r="C20" s="31" t="s">
        <v>7</v>
      </c>
      <c r="D20" s="59">
        <v>9</v>
      </c>
      <c r="E20" s="60" t="s">
        <v>110</v>
      </c>
      <c r="F20" s="59">
        <v>1</v>
      </c>
      <c r="G20" s="60" t="s">
        <v>111</v>
      </c>
      <c r="H20" s="59">
        <v>10</v>
      </c>
      <c r="I20" s="61" t="s">
        <v>112</v>
      </c>
    </row>
    <row r="21" spans="3:9" s="14" customFormat="1" ht="12.75">
      <c r="C21" s="31" t="s">
        <v>25</v>
      </c>
      <c r="D21" s="59">
        <v>7</v>
      </c>
      <c r="E21" s="60" t="s">
        <v>113</v>
      </c>
      <c r="F21" s="59">
        <v>2</v>
      </c>
      <c r="G21" s="60" t="s">
        <v>114</v>
      </c>
      <c r="H21" s="59">
        <v>9</v>
      </c>
      <c r="I21" s="61" t="s">
        <v>112</v>
      </c>
    </row>
    <row r="22" spans="3:9" s="14" customFormat="1" ht="12.75">
      <c r="C22" s="31" t="s">
        <v>47</v>
      </c>
      <c r="D22" s="59">
        <v>9</v>
      </c>
      <c r="E22" s="60" t="s">
        <v>115</v>
      </c>
      <c r="F22" s="59">
        <v>12</v>
      </c>
      <c r="G22" s="60" t="s">
        <v>116</v>
      </c>
      <c r="H22" s="59">
        <v>21</v>
      </c>
      <c r="I22" s="61" t="s">
        <v>117</v>
      </c>
    </row>
    <row r="23" spans="3:9" s="14" customFormat="1" ht="12.75">
      <c r="C23" s="31" t="s">
        <v>8</v>
      </c>
      <c r="D23" s="59">
        <v>1</v>
      </c>
      <c r="E23" s="60" t="s">
        <v>108</v>
      </c>
      <c r="F23" s="59">
        <v>2</v>
      </c>
      <c r="G23" s="60" t="s">
        <v>107</v>
      </c>
      <c r="H23" s="59">
        <v>3</v>
      </c>
      <c r="I23" s="61" t="s">
        <v>109</v>
      </c>
    </row>
    <row r="24" spans="3:9" s="14" customFormat="1" ht="12.75">
      <c r="C24" s="31" t="s">
        <v>118</v>
      </c>
      <c r="D24" s="59">
        <v>9</v>
      </c>
      <c r="E24" s="60" t="s">
        <v>119</v>
      </c>
      <c r="F24" s="59">
        <v>7</v>
      </c>
      <c r="G24" s="60" t="s">
        <v>120</v>
      </c>
      <c r="H24" s="59">
        <v>16</v>
      </c>
      <c r="I24" s="61" t="s">
        <v>121</v>
      </c>
    </row>
    <row r="25" spans="3:9" s="14" customFormat="1" ht="12.75">
      <c r="C25" s="31" t="s">
        <v>71</v>
      </c>
      <c r="D25" s="59">
        <v>1</v>
      </c>
      <c r="E25" s="60" t="s">
        <v>122</v>
      </c>
      <c r="F25" s="59">
        <v>0</v>
      </c>
      <c r="G25" s="60" t="s">
        <v>123</v>
      </c>
      <c r="H25" s="59">
        <v>1</v>
      </c>
      <c r="I25" s="61" t="s">
        <v>97</v>
      </c>
    </row>
    <row r="26" spans="3:9" s="14" customFormat="1" ht="12.75">
      <c r="C26" s="31" t="s">
        <v>10</v>
      </c>
      <c r="D26" s="59">
        <v>1</v>
      </c>
      <c r="E26" s="60" t="s">
        <v>122</v>
      </c>
      <c r="F26" s="59">
        <v>0</v>
      </c>
      <c r="G26" s="60" t="s">
        <v>123</v>
      </c>
      <c r="H26" s="59">
        <v>1</v>
      </c>
      <c r="I26" s="61" t="s">
        <v>97</v>
      </c>
    </row>
    <row r="27" spans="3:9" s="14" customFormat="1" ht="12.75">
      <c r="C27" s="31" t="s">
        <v>12</v>
      </c>
      <c r="D27" s="59">
        <v>6</v>
      </c>
      <c r="E27" s="60" t="s">
        <v>115</v>
      </c>
      <c r="F27" s="59">
        <v>8</v>
      </c>
      <c r="G27" s="60" t="s">
        <v>116</v>
      </c>
      <c r="H27" s="59">
        <v>14</v>
      </c>
      <c r="I27" s="61" t="s">
        <v>100</v>
      </c>
    </row>
    <row r="28" spans="3:10" s="65" customFormat="1" ht="12.75">
      <c r="C28" s="35" t="s">
        <v>124</v>
      </c>
      <c r="D28" s="62">
        <f>SUM(D13:D27)</f>
        <v>9290</v>
      </c>
      <c r="E28" s="62"/>
      <c r="F28" s="62">
        <f>SUM(F13:F27)</f>
        <v>9422</v>
      </c>
      <c r="G28" s="62"/>
      <c r="H28" s="62">
        <f>SUM(H13:H27)</f>
        <v>18712</v>
      </c>
      <c r="I28" s="63"/>
      <c r="J28" s="64"/>
    </row>
    <row r="29" spans="3:9" s="14" customFormat="1" ht="12.75">
      <c r="C29" s="31"/>
      <c r="D29" s="59"/>
      <c r="E29" s="60"/>
      <c r="F29" s="59"/>
      <c r="G29" s="60"/>
      <c r="H29" s="59"/>
      <c r="I29" s="61"/>
    </row>
    <row r="30" spans="3:9" s="14" customFormat="1" ht="12.75">
      <c r="C30" s="31" t="s">
        <v>395</v>
      </c>
      <c r="D30" s="59">
        <v>1</v>
      </c>
      <c r="E30" s="60" t="s">
        <v>125</v>
      </c>
      <c r="F30" s="59">
        <v>3</v>
      </c>
      <c r="G30" s="60" t="s">
        <v>126</v>
      </c>
      <c r="H30" s="59">
        <v>4</v>
      </c>
      <c r="I30" s="61" t="s">
        <v>109</v>
      </c>
    </row>
    <row r="31" spans="3:9" s="14" customFormat="1" ht="12.75">
      <c r="C31" s="31" t="s">
        <v>6</v>
      </c>
      <c r="D31" s="59">
        <v>188</v>
      </c>
      <c r="E31" s="60" t="s">
        <v>127</v>
      </c>
      <c r="F31" s="59">
        <v>108</v>
      </c>
      <c r="G31" s="60" t="s">
        <v>128</v>
      </c>
      <c r="H31" s="59">
        <v>296</v>
      </c>
      <c r="I31" s="61" t="s">
        <v>129</v>
      </c>
    </row>
    <row r="32" spans="3:9" s="14" customFormat="1" ht="12.75">
      <c r="C32" s="31" t="s">
        <v>11</v>
      </c>
      <c r="D32" s="59">
        <v>1</v>
      </c>
      <c r="E32" s="60" t="s">
        <v>108</v>
      </c>
      <c r="F32" s="59">
        <v>2</v>
      </c>
      <c r="G32" s="60" t="s">
        <v>107</v>
      </c>
      <c r="H32" s="59">
        <v>3</v>
      </c>
      <c r="I32" s="61" t="s">
        <v>109</v>
      </c>
    </row>
    <row r="33" spans="3:10" s="39" customFormat="1" ht="12.75">
      <c r="C33" s="40" t="s">
        <v>130</v>
      </c>
      <c r="D33" s="43">
        <f>SUM(D30:D32)</f>
        <v>190</v>
      </c>
      <c r="E33" s="43"/>
      <c r="F33" s="43">
        <f>SUM(F30:F32)</f>
        <v>113</v>
      </c>
      <c r="G33" s="43"/>
      <c r="H33" s="43">
        <f>SUM(H30:H32)</f>
        <v>303</v>
      </c>
      <c r="I33" s="66"/>
      <c r="J33" s="67"/>
    </row>
    <row r="34" spans="3:9" s="14" customFormat="1" ht="12.75">
      <c r="C34" s="31"/>
      <c r="D34" s="59"/>
      <c r="E34" s="60"/>
      <c r="F34" s="59"/>
      <c r="G34" s="60"/>
      <c r="H34" s="59"/>
      <c r="I34" s="61"/>
    </row>
    <row r="35" spans="3:9" s="14" customFormat="1" ht="12.75">
      <c r="C35" s="31" t="s">
        <v>14</v>
      </c>
      <c r="D35" s="59">
        <v>1</v>
      </c>
      <c r="E35" s="60" t="s">
        <v>122</v>
      </c>
      <c r="F35" s="59">
        <v>0</v>
      </c>
      <c r="G35" s="60" t="s">
        <v>123</v>
      </c>
      <c r="H35" s="59">
        <v>1</v>
      </c>
      <c r="I35" s="61" t="s">
        <v>97</v>
      </c>
    </row>
    <row r="36" spans="3:9" s="14" customFormat="1" ht="12.75">
      <c r="C36" s="31" t="s">
        <v>30</v>
      </c>
      <c r="D36" s="59">
        <v>0</v>
      </c>
      <c r="E36" s="60" t="s">
        <v>123</v>
      </c>
      <c r="F36" s="59">
        <v>2</v>
      </c>
      <c r="G36" s="60" t="s">
        <v>122</v>
      </c>
      <c r="H36" s="59">
        <v>2</v>
      </c>
      <c r="I36" s="61" t="s">
        <v>97</v>
      </c>
    </row>
    <row r="37" spans="3:9" s="14" customFormat="1" ht="12.75">
      <c r="C37" s="31" t="s">
        <v>23</v>
      </c>
      <c r="D37" s="59">
        <v>2</v>
      </c>
      <c r="E37" s="60" t="s">
        <v>107</v>
      </c>
      <c r="F37" s="59">
        <v>1</v>
      </c>
      <c r="G37" s="60" t="s">
        <v>108</v>
      </c>
      <c r="H37" s="59">
        <v>3</v>
      </c>
      <c r="I37" s="61" t="s">
        <v>109</v>
      </c>
    </row>
    <row r="38" spans="3:9" s="14" customFormat="1" ht="12.75">
      <c r="C38" s="31" t="s">
        <v>45</v>
      </c>
      <c r="D38" s="59">
        <v>0</v>
      </c>
      <c r="E38" s="60" t="s">
        <v>123</v>
      </c>
      <c r="F38" s="59">
        <v>1</v>
      </c>
      <c r="G38" s="60" t="s">
        <v>122</v>
      </c>
      <c r="H38" s="59">
        <v>1</v>
      </c>
      <c r="I38" s="61" t="s">
        <v>97</v>
      </c>
    </row>
    <row r="39" spans="3:9" s="14" customFormat="1" ht="12.75">
      <c r="C39" s="31" t="s">
        <v>5</v>
      </c>
      <c r="D39" s="59">
        <v>0</v>
      </c>
      <c r="E39" s="60" t="s">
        <v>123</v>
      </c>
      <c r="F39" s="59">
        <v>1</v>
      </c>
      <c r="G39" s="60" t="s">
        <v>122</v>
      </c>
      <c r="H39" s="59">
        <v>1</v>
      </c>
      <c r="I39" s="61" t="s">
        <v>97</v>
      </c>
    </row>
    <row r="40" spans="3:9" s="14" customFormat="1" ht="12.75">
      <c r="C40" s="31" t="s">
        <v>9</v>
      </c>
      <c r="D40" s="59">
        <v>3</v>
      </c>
      <c r="E40" s="60" t="s">
        <v>131</v>
      </c>
      <c r="F40" s="59">
        <v>10</v>
      </c>
      <c r="G40" s="60" t="s">
        <v>132</v>
      </c>
      <c r="H40" s="59">
        <v>13</v>
      </c>
      <c r="I40" s="61" t="s">
        <v>100</v>
      </c>
    </row>
    <row r="41" spans="3:10" s="14" customFormat="1" ht="12.75">
      <c r="C41" s="40" t="s">
        <v>133</v>
      </c>
      <c r="D41" s="43">
        <f>SUM(D35:D40)</f>
        <v>6</v>
      </c>
      <c r="E41" s="43"/>
      <c r="F41" s="43">
        <f>SUM(F35:F40)</f>
        <v>15</v>
      </c>
      <c r="G41" s="43"/>
      <c r="H41" s="43">
        <f>SUM(H35:H40)</f>
        <v>21</v>
      </c>
      <c r="I41" s="61"/>
      <c r="J41" s="67"/>
    </row>
    <row r="42" spans="3:9" s="14" customFormat="1" ht="12.75">
      <c r="C42" s="31"/>
      <c r="D42" s="59"/>
      <c r="E42" s="60"/>
      <c r="F42" s="59"/>
      <c r="G42" s="60"/>
      <c r="H42" s="59"/>
      <c r="I42" s="61"/>
    </row>
    <row r="43" spans="3:9" s="14" customFormat="1" ht="12.75">
      <c r="C43" s="31" t="s">
        <v>13</v>
      </c>
      <c r="D43" s="59">
        <v>2</v>
      </c>
      <c r="E43" s="60" t="s">
        <v>134</v>
      </c>
      <c r="F43" s="59">
        <v>5</v>
      </c>
      <c r="G43" s="60" t="s">
        <v>135</v>
      </c>
      <c r="H43" s="59">
        <v>7</v>
      </c>
      <c r="I43" s="61" t="s">
        <v>136</v>
      </c>
    </row>
    <row r="44" spans="3:9" s="14" customFormat="1" ht="12.75">
      <c r="C44" s="31" t="s">
        <v>3</v>
      </c>
      <c r="D44" s="59">
        <v>2</v>
      </c>
      <c r="E44" s="60" t="s">
        <v>107</v>
      </c>
      <c r="F44" s="59">
        <v>1</v>
      </c>
      <c r="G44" s="60" t="s">
        <v>108</v>
      </c>
      <c r="H44" s="59">
        <v>3</v>
      </c>
      <c r="I44" s="61" t="s">
        <v>109</v>
      </c>
    </row>
    <row r="45" spans="3:9" s="14" customFormat="1" ht="12.75">
      <c r="C45" s="31" t="s">
        <v>42</v>
      </c>
      <c r="D45" s="59">
        <v>4</v>
      </c>
      <c r="E45" s="60" t="s">
        <v>96</v>
      </c>
      <c r="F45" s="59">
        <v>4</v>
      </c>
      <c r="G45" s="60" t="s">
        <v>96</v>
      </c>
      <c r="H45" s="59">
        <v>8</v>
      </c>
      <c r="I45" s="61" t="s">
        <v>136</v>
      </c>
    </row>
    <row r="46" spans="3:9" s="14" customFormat="1" ht="12.75">
      <c r="C46" s="31" t="s">
        <v>43</v>
      </c>
      <c r="D46" s="59">
        <v>0</v>
      </c>
      <c r="E46" s="60" t="s">
        <v>123</v>
      </c>
      <c r="F46" s="59">
        <v>3</v>
      </c>
      <c r="G46" s="60" t="s">
        <v>122</v>
      </c>
      <c r="H46" s="59">
        <v>3</v>
      </c>
      <c r="I46" s="61" t="s">
        <v>109</v>
      </c>
    </row>
    <row r="47" spans="3:9" s="14" customFormat="1" ht="12.75">
      <c r="C47" s="31" t="s">
        <v>19</v>
      </c>
      <c r="D47" s="59">
        <v>2</v>
      </c>
      <c r="E47" s="60" t="s">
        <v>107</v>
      </c>
      <c r="F47" s="59">
        <v>1</v>
      </c>
      <c r="G47" s="60" t="s">
        <v>108</v>
      </c>
      <c r="H47" s="59">
        <v>3</v>
      </c>
      <c r="I47" s="61" t="s">
        <v>109</v>
      </c>
    </row>
    <row r="48" spans="3:9" s="14" customFormat="1" ht="12.75">
      <c r="C48" s="31" t="s">
        <v>48</v>
      </c>
      <c r="D48" s="59">
        <v>2</v>
      </c>
      <c r="E48" s="60" t="s">
        <v>107</v>
      </c>
      <c r="F48" s="59">
        <v>1</v>
      </c>
      <c r="G48" s="60" t="s">
        <v>108</v>
      </c>
      <c r="H48" s="59">
        <v>3</v>
      </c>
      <c r="I48" s="61" t="s">
        <v>109</v>
      </c>
    </row>
    <row r="49" spans="3:9" s="14" customFormat="1" ht="12.75">
      <c r="C49" s="31" t="s">
        <v>49</v>
      </c>
      <c r="D49" s="59">
        <v>5</v>
      </c>
      <c r="E49" s="60" t="s">
        <v>137</v>
      </c>
      <c r="F49" s="59">
        <v>4</v>
      </c>
      <c r="G49" s="60" t="s">
        <v>138</v>
      </c>
      <c r="H49" s="59">
        <v>9</v>
      </c>
      <c r="I49" s="61" t="s">
        <v>112</v>
      </c>
    </row>
    <row r="50" spans="3:9" s="14" customFormat="1" ht="12.75">
      <c r="C50" s="31" t="s">
        <v>22</v>
      </c>
      <c r="D50" s="59">
        <v>2</v>
      </c>
      <c r="E50" s="60" t="s">
        <v>96</v>
      </c>
      <c r="F50" s="59">
        <v>2</v>
      </c>
      <c r="G50" s="60" t="s">
        <v>96</v>
      </c>
      <c r="H50" s="59">
        <v>4</v>
      </c>
      <c r="I50" s="61" t="s">
        <v>109</v>
      </c>
    </row>
    <row r="51" spans="3:10" s="14" customFormat="1" ht="12.75">
      <c r="C51" s="40" t="s">
        <v>139</v>
      </c>
      <c r="D51" s="43">
        <f>SUM(D43:D50)</f>
        <v>19</v>
      </c>
      <c r="E51" s="43"/>
      <c r="F51" s="43">
        <f>SUM(F43:F50)</f>
        <v>21</v>
      </c>
      <c r="G51" s="43"/>
      <c r="H51" s="43">
        <f>SUM(H43:H50)</f>
        <v>40</v>
      </c>
      <c r="I51" s="61"/>
      <c r="J51" s="67"/>
    </row>
    <row r="52" spans="3:9" s="14" customFormat="1" ht="12.75">
      <c r="C52" s="31"/>
      <c r="D52" s="59"/>
      <c r="E52" s="60"/>
      <c r="F52" s="59"/>
      <c r="G52" s="60"/>
      <c r="H52" s="59"/>
      <c r="I52" s="61"/>
    </row>
    <row r="53" spans="3:9" s="14" customFormat="1" ht="12.75">
      <c r="C53" s="31" t="s">
        <v>52</v>
      </c>
      <c r="D53" s="59">
        <v>1</v>
      </c>
      <c r="E53" s="60" t="s">
        <v>122</v>
      </c>
      <c r="F53" s="59">
        <v>0</v>
      </c>
      <c r="G53" s="60" t="s">
        <v>123</v>
      </c>
      <c r="H53" s="59">
        <v>1</v>
      </c>
      <c r="I53" s="61" t="s">
        <v>97</v>
      </c>
    </row>
    <row r="54" spans="3:9" s="14" customFormat="1" ht="12.75">
      <c r="C54" s="31" t="s">
        <v>44</v>
      </c>
      <c r="D54" s="59">
        <v>0</v>
      </c>
      <c r="E54" s="60" t="s">
        <v>123</v>
      </c>
      <c r="F54" s="59">
        <v>2</v>
      </c>
      <c r="G54" s="60" t="s">
        <v>122</v>
      </c>
      <c r="H54" s="59">
        <v>2</v>
      </c>
      <c r="I54" s="61" t="s">
        <v>97</v>
      </c>
    </row>
    <row r="55" spans="3:9" s="14" customFormat="1" ht="12.75">
      <c r="C55" s="31" t="s">
        <v>24</v>
      </c>
      <c r="D55" s="59">
        <v>0</v>
      </c>
      <c r="E55" s="60" t="s">
        <v>123</v>
      </c>
      <c r="F55" s="59">
        <v>1</v>
      </c>
      <c r="G55" s="60" t="s">
        <v>122</v>
      </c>
      <c r="H55" s="59">
        <v>1</v>
      </c>
      <c r="I55" s="61" t="s">
        <v>97</v>
      </c>
    </row>
    <row r="56" spans="3:9" s="14" customFormat="1" ht="12.75">
      <c r="C56" s="31" t="s">
        <v>38</v>
      </c>
      <c r="D56" s="59">
        <v>1</v>
      </c>
      <c r="E56" s="60" t="s">
        <v>122</v>
      </c>
      <c r="F56" s="59">
        <v>0</v>
      </c>
      <c r="G56" s="60" t="s">
        <v>123</v>
      </c>
      <c r="H56" s="59">
        <v>1</v>
      </c>
      <c r="I56" s="61" t="s">
        <v>97</v>
      </c>
    </row>
    <row r="57" spans="3:9" s="14" customFormat="1" ht="12.75">
      <c r="C57" s="31" t="s">
        <v>140</v>
      </c>
      <c r="D57" s="59">
        <v>0</v>
      </c>
      <c r="E57" s="60" t="s">
        <v>123</v>
      </c>
      <c r="F57" s="59">
        <v>3</v>
      </c>
      <c r="G57" s="60" t="s">
        <v>122</v>
      </c>
      <c r="H57" s="59">
        <v>3</v>
      </c>
      <c r="I57" s="61" t="s">
        <v>109</v>
      </c>
    </row>
    <row r="58" spans="3:9" s="14" customFormat="1" ht="12.75">
      <c r="C58" s="31" t="s">
        <v>27</v>
      </c>
      <c r="D58" s="59">
        <v>1</v>
      </c>
      <c r="E58" s="60" t="s">
        <v>125</v>
      </c>
      <c r="F58" s="59">
        <v>3</v>
      </c>
      <c r="G58" s="60" t="s">
        <v>126</v>
      </c>
      <c r="H58" s="59">
        <v>4</v>
      </c>
      <c r="I58" s="61" t="s">
        <v>109</v>
      </c>
    </row>
    <row r="59" spans="3:9" s="14" customFormat="1" ht="12.75">
      <c r="C59" s="31" t="s">
        <v>21</v>
      </c>
      <c r="D59" s="59">
        <v>3</v>
      </c>
      <c r="E59" s="60" t="s">
        <v>96</v>
      </c>
      <c r="F59" s="59">
        <v>3</v>
      </c>
      <c r="G59" s="60" t="s">
        <v>96</v>
      </c>
      <c r="H59" s="59">
        <v>6</v>
      </c>
      <c r="I59" s="61" t="s">
        <v>141</v>
      </c>
    </row>
    <row r="60" spans="3:10" s="14" customFormat="1" ht="12.75">
      <c r="C60" s="40" t="s">
        <v>142</v>
      </c>
      <c r="D60" s="43">
        <f>SUM(D53:D59)</f>
        <v>6</v>
      </c>
      <c r="E60" s="43"/>
      <c r="F60" s="43">
        <f>SUM(F53:F59)</f>
        <v>12</v>
      </c>
      <c r="G60" s="43"/>
      <c r="H60" s="43">
        <f>SUM(H53:H59)</f>
        <v>18</v>
      </c>
      <c r="I60" s="61"/>
      <c r="J60" s="68"/>
    </row>
    <row r="61" spans="3:9" s="14" customFormat="1" ht="12.75">
      <c r="C61" s="31"/>
      <c r="D61" s="59"/>
      <c r="E61" s="60"/>
      <c r="F61" s="34"/>
      <c r="G61" s="60"/>
      <c r="H61" s="59"/>
      <c r="I61" s="61"/>
    </row>
    <row r="62" spans="3:9" s="14" customFormat="1" ht="12.75">
      <c r="C62" s="40" t="s">
        <v>92</v>
      </c>
      <c r="D62" s="43">
        <f>SUM(D13:D60)-D28-D33-D41-D51-D60</f>
        <v>9511</v>
      </c>
      <c r="E62" s="69">
        <v>0.4981</v>
      </c>
      <c r="F62" s="43">
        <f>SUM(F13:F60)-F28-F33-F41-F51-F60</f>
        <v>9583</v>
      </c>
      <c r="G62" s="69" t="s">
        <v>143</v>
      </c>
      <c r="H62" s="43">
        <f>SUM(H13:H60)-H28-H33-H41-H51-H60</f>
        <v>19094</v>
      </c>
      <c r="I62" s="66">
        <v>1</v>
      </c>
    </row>
    <row r="63" spans="3:9" s="14" customFormat="1" ht="13.5" thickBot="1">
      <c r="C63" s="46"/>
      <c r="D63" s="70"/>
      <c r="E63" s="71"/>
      <c r="F63" s="47"/>
      <c r="G63" s="71"/>
      <c r="H63" s="70"/>
      <c r="I63" s="72"/>
    </row>
    <row r="64" spans="5:9" s="14" customFormat="1" ht="12.75">
      <c r="E64" s="73"/>
      <c r="G64" s="73"/>
      <c r="I64" s="73"/>
    </row>
    <row r="65" spans="5:9" s="14" customFormat="1" ht="12.75">
      <c r="E65" s="52"/>
      <c r="G65" s="52"/>
      <c r="I65" s="52"/>
    </row>
  </sheetData>
  <printOptions/>
  <pageMargins left="1.02" right="0.75" top="0.45" bottom="0.49" header="0" footer="0"/>
  <pageSetup fitToHeight="1" fitToWidth="1" horizontalDpi="300" verticalDpi="3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08"/>
  <sheetViews>
    <sheetView workbookViewId="0" topLeftCell="A31">
      <selection activeCell="A109" sqref="A1:I109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9.00390625" style="198" customWidth="1"/>
    <col min="6" max="6" width="8.421875" style="198" customWidth="1"/>
    <col min="7" max="7" width="8.28125" style="198" customWidth="1"/>
    <col min="8" max="8" width="14.57421875" style="198" customWidth="1"/>
    <col min="9" max="9" width="8.71093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549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550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35">
        <v>1</v>
      </c>
      <c r="E14" s="239">
        <f>100/H14*D14</f>
        <v>100</v>
      </c>
      <c r="F14" s="235">
        <v>0</v>
      </c>
      <c r="G14" s="239">
        <f>100/H14*F14</f>
        <v>0</v>
      </c>
      <c r="H14" s="227">
        <f>SUM(D14,F14)</f>
        <v>1</v>
      </c>
      <c r="I14" s="282">
        <f>100/H105*H14</f>
        <v>0.0027170221437304715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35">
        <v>47</v>
      </c>
      <c r="E15" s="239">
        <f aca="true" t="shared" si="0" ref="E15:E48">100/H15*D15</f>
        <v>57.3170731707317</v>
      </c>
      <c r="F15" s="235">
        <v>35</v>
      </c>
      <c r="G15" s="239">
        <f aca="true" t="shared" si="1" ref="G15:G48">100/H15*F15</f>
        <v>42.68292682926829</v>
      </c>
      <c r="H15" s="227">
        <f aca="true" t="shared" si="2" ref="H15:H48">SUM(D15,F15)</f>
        <v>82</v>
      </c>
      <c r="I15" s="282">
        <f>100/H105*H15</f>
        <v>0.22279581578589866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35">
        <v>1</v>
      </c>
      <c r="E16" s="239">
        <f t="shared" si="0"/>
        <v>100</v>
      </c>
      <c r="F16" s="235">
        <v>0</v>
      </c>
      <c r="G16" s="239">
        <f t="shared" si="1"/>
        <v>0</v>
      </c>
      <c r="H16" s="227">
        <f t="shared" si="2"/>
        <v>1</v>
      </c>
      <c r="I16" s="282">
        <f>100/H105*H16</f>
        <v>0.0027170221437304715</v>
      </c>
      <c r="J16" s="235"/>
      <c r="K16" s="235"/>
      <c r="L16" s="235"/>
      <c r="M16" s="235"/>
      <c r="N16" s="235"/>
      <c r="O16" s="235"/>
    </row>
    <row r="17" spans="3:15" ht="12.75">
      <c r="C17" s="194" t="s">
        <v>67</v>
      </c>
      <c r="D17" s="272">
        <v>0</v>
      </c>
      <c r="E17" s="239">
        <f t="shared" si="0"/>
        <v>0</v>
      </c>
      <c r="F17" s="272">
        <v>1</v>
      </c>
      <c r="G17" s="239">
        <f t="shared" si="1"/>
        <v>100</v>
      </c>
      <c r="H17" s="227">
        <f t="shared" si="2"/>
        <v>1</v>
      </c>
      <c r="I17" s="282">
        <f>100/H105*H17</f>
        <v>0.0027170221437304715</v>
      </c>
      <c r="J17" s="235"/>
      <c r="K17" s="235"/>
      <c r="L17" s="235"/>
      <c r="M17" s="235"/>
      <c r="N17" s="235"/>
      <c r="O17" s="235"/>
    </row>
    <row r="18" spans="3:15" ht="12.75">
      <c r="C18" s="194" t="s">
        <v>39</v>
      </c>
      <c r="D18" s="235">
        <v>5</v>
      </c>
      <c r="E18" s="239">
        <f t="shared" si="0"/>
        <v>71.42857142857143</v>
      </c>
      <c r="F18" s="235">
        <v>2</v>
      </c>
      <c r="G18" s="239">
        <f t="shared" si="1"/>
        <v>28.571428571428573</v>
      </c>
      <c r="H18" s="227">
        <f t="shared" si="2"/>
        <v>7</v>
      </c>
      <c r="I18" s="282">
        <f>100/H105*H18</f>
        <v>0.0190191550061133</v>
      </c>
      <c r="J18" s="235"/>
      <c r="K18" s="235"/>
      <c r="L18" s="235"/>
      <c r="M18" s="235"/>
      <c r="N18" s="235"/>
      <c r="O18" s="235"/>
    </row>
    <row r="19" spans="3:15" ht="12.75">
      <c r="C19" s="194" t="s">
        <v>20</v>
      </c>
      <c r="D19" s="235">
        <v>16</v>
      </c>
      <c r="E19" s="239">
        <f t="shared" si="0"/>
        <v>50</v>
      </c>
      <c r="F19" s="235">
        <v>16</v>
      </c>
      <c r="G19" s="239">
        <f t="shared" si="1"/>
        <v>50</v>
      </c>
      <c r="H19" s="227">
        <f t="shared" si="2"/>
        <v>32</v>
      </c>
      <c r="I19" s="282">
        <f>100/H105*H19</f>
        <v>0.08694470859937509</v>
      </c>
      <c r="J19" s="235"/>
      <c r="K19" s="235"/>
      <c r="L19" s="235"/>
      <c r="M19" s="235"/>
      <c r="N19" s="235"/>
      <c r="O19" s="235"/>
    </row>
    <row r="20" spans="3:15" ht="12.75">
      <c r="C20" s="194" t="s">
        <v>396</v>
      </c>
      <c r="D20" s="235">
        <v>1</v>
      </c>
      <c r="E20" s="239">
        <f t="shared" si="0"/>
        <v>8.333333333333334</v>
      </c>
      <c r="F20" s="235">
        <v>11</v>
      </c>
      <c r="G20" s="239">
        <f t="shared" si="1"/>
        <v>91.66666666666667</v>
      </c>
      <c r="H20" s="227">
        <f t="shared" si="2"/>
        <v>12</v>
      </c>
      <c r="I20" s="282">
        <f>100/H105*H20</f>
        <v>0.03260426572476566</v>
      </c>
      <c r="J20" s="235"/>
      <c r="K20" s="235"/>
      <c r="L20" s="235"/>
      <c r="M20" s="235"/>
      <c r="N20" s="235"/>
      <c r="O20" s="235"/>
    </row>
    <row r="21" spans="3:15" ht="12.75">
      <c r="C21" s="194" t="s">
        <v>494</v>
      </c>
      <c r="D21" s="235">
        <v>2</v>
      </c>
      <c r="E21" s="239">
        <f t="shared" si="0"/>
        <v>33.333333333333336</v>
      </c>
      <c r="F21" s="235">
        <v>4</v>
      </c>
      <c r="G21" s="239">
        <f t="shared" si="1"/>
        <v>66.66666666666667</v>
      </c>
      <c r="H21" s="227">
        <f t="shared" si="2"/>
        <v>6</v>
      </c>
      <c r="I21" s="282">
        <f>100/H105*H21</f>
        <v>0.01630213286238283</v>
      </c>
      <c r="J21" s="235"/>
      <c r="K21" s="235"/>
      <c r="L21" s="235"/>
      <c r="M21" s="235"/>
      <c r="N21" s="235"/>
      <c r="O21" s="235"/>
    </row>
    <row r="22" spans="3:15" ht="12.75">
      <c r="C22" s="194" t="s">
        <v>18</v>
      </c>
      <c r="D22" s="235">
        <v>12</v>
      </c>
      <c r="E22" s="239">
        <f t="shared" si="0"/>
        <v>44.44444444444444</v>
      </c>
      <c r="F22" s="235">
        <v>15</v>
      </c>
      <c r="G22" s="239">
        <f t="shared" si="1"/>
        <v>55.55555555555556</v>
      </c>
      <c r="H22" s="227">
        <f t="shared" si="2"/>
        <v>27</v>
      </c>
      <c r="I22" s="282">
        <f>100/H105*H22</f>
        <v>0.07335959788072273</v>
      </c>
      <c r="J22" s="235"/>
      <c r="K22" s="235"/>
      <c r="L22" s="235"/>
      <c r="M22" s="235"/>
      <c r="N22" s="235"/>
      <c r="O22" s="235"/>
    </row>
    <row r="23" spans="3:15" ht="12.75">
      <c r="C23" s="194" t="s">
        <v>195</v>
      </c>
      <c r="D23" s="235">
        <v>2</v>
      </c>
      <c r="E23" s="239">
        <f t="shared" si="0"/>
        <v>100</v>
      </c>
      <c r="F23" s="235">
        <v>0</v>
      </c>
      <c r="G23" s="239">
        <f>100/H23*F23</f>
        <v>0</v>
      </c>
      <c r="H23" s="227">
        <f t="shared" si="2"/>
        <v>2</v>
      </c>
      <c r="I23" s="282">
        <f>100/H105*H23</f>
        <v>0.005434044287460943</v>
      </c>
      <c r="J23" s="235"/>
      <c r="K23" s="235"/>
      <c r="L23" s="235"/>
      <c r="M23" s="235"/>
      <c r="N23" s="235"/>
      <c r="O23" s="235"/>
    </row>
    <row r="24" spans="3:15" ht="12.75">
      <c r="C24" s="194" t="s">
        <v>66</v>
      </c>
      <c r="D24" s="272">
        <v>1</v>
      </c>
      <c r="E24" s="239">
        <f t="shared" si="0"/>
        <v>16.666666666666668</v>
      </c>
      <c r="F24" s="272">
        <v>5</v>
      </c>
      <c r="G24" s="239">
        <f>100/H24*F24</f>
        <v>83.33333333333334</v>
      </c>
      <c r="H24" s="227">
        <f t="shared" si="2"/>
        <v>6</v>
      </c>
      <c r="I24" s="282">
        <f>100/H105*H24</f>
        <v>0.01630213286238283</v>
      </c>
      <c r="J24" s="235"/>
      <c r="K24" s="235"/>
      <c r="L24" s="235"/>
      <c r="M24" s="235"/>
      <c r="N24" s="235"/>
      <c r="O24" s="235"/>
    </row>
    <row r="25" spans="3:15" ht="12.75">
      <c r="C25" s="194" t="s">
        <v>551</v>
      </c>
      <c r="D25" s="272">
        <v>1</v>
      </c>
      <c r="E25" s="239">
        <f t="shared" si="0"/>
        <v>100</v>
      </c>
      <c r="F25" s="272">
        <v>0</v>
      </c>
      <c r="G25" s="239">
        <f>100/H25*F25</f>
        <v>0</v>
      </c>
      <c r="H25" s="227">
        <f t="shared" si="2"/>
        <v>1</v>
      </c>
      <c r="I25" s="282">
        <f>100/H105*H25</f>
        <v>0.0027170221437304715</v>
      </c>
      <c r="J25" s="235"/>
      <c r="K25" s="235"/>
      <c r="L25" s="235"/>
      <c r="M25" s="235"/>
      <c r="N25" s="235"/>
      <c r="O25" s="235"/>
    </row>
    <row r="26" spans="3:18" ht="12.75">
      <c r="C26" s="194" t="s">
        <v>69</v>
      </c>
      <c r="D26" s="227">
        <v>15587</v>
      </c>
      <c r="E26" s="239">
        <f t="shared" si="0"/>
        <v>49.63222416812609</v>
      </c>
      <c r="F26" s="227">
        <v>15818</v>
      </c>
      <c r="G26" s="239">
        <f t="shared" si="1"/>
        <v>50.36777583187391</v>
      </c>
      <c r="H26" s="227">
        <f t="shared" si="2"/>
        <v>31405</v>
      </c>
      <c r="I26" s="282">
        <f>100/H105*H26</f>
        <v>85.32808042385545</v>
      </c>
      <c r="J26" s="235"/>
      <c r="K26" s="235"/>
      <c r="L26" s="235"/>
      <c r="M26" s="235"/>
      <c r="N26" s="235"/>
      <c r="O26" s="235"/>
      <c r="Q26" s="226"/>
      <c r="R26" s="226"/>
    </row>
    <row r="27" spans="3:16" ht="12.75">
      <c r="C27" s="194" t="s">
        <v>33</v>
      </c>
      <c r="D27" s="235">
        <v>1</v>
      </c>
      <c r="E27" s="239">
        <f t="shared" si="0"/>
        <v>33.333333333333336</v>
      </c>
      <c r="F27" s="235">
        <v>2</v>
      </c>
      <c r="G27" s="239">
        <f t="shared" si="1"/>
        <v>66.66666666666667</v>
      </c>
      <c r="H27" s="227">
        <f t="shared" si="2"/>
        <v>3</v>
      </c>
      <c r="I27" s="282">
        <f>100/H105*H27</f>
        <v>0.008151066431191414</v>
      </c>
      <c r="J27" s="235"/>
      <c r="K27" s="235"/>
      <c r="L27" s="235"/>
      <c r="M27" s="235"/>
      <c r="N27" s="235"/>
      <c r="O27" s="235"/>
      <c r="P27" s="235"/>
    </row>
    <row r="28" spans="3:15" ht="12.75">
      <c r="C28" s="194" t="s">
        <v>4</v>
      </c>
      <c r="D28" s="235">
        <v>70</v>
      </c>
      <c r="E28" s="239">
        <f t="shared" si="0"/>
        <v>52.23880597014926</v>
      </c>
      <c r="F28" s="235">
        <v>64</v>
      </c>
      <c r="G28" s="239">
        <f t="shared" si="1"/>
        <v>47.76119402985075</v>
      </c>
      <c r="H28" s="227">
        <f t="shared" si="2"/>
        <v>134</v>
      </c>
      <c r="I28" s="282">
        <f>100/H105*H28</f>
        <v>0.36408096725988315</v>
      </c>
      <c r="J28" s="235"/>
      <c r="K28" s="235"/>
      <c r="L28" s="235"/>
      <c r="M28" s="235"/>
      <c r="N28" s="235"/>
      <c r="O28" s="235"/>
    </row>
    <row r="29" spans="3:15" ht="12.75">
      <c r="C29" s="194" t="s">
        <v>421</v>
      </c>
      <c r="D29" s="235">
        <v>8</v>
      </c>
      <c r="E29" s="239">
        <f t="shared" si="0"/>
        <v>53.333333333333336</v>
      </c>
      <c r="F29" s="235">
        <v>7</v>
      </c>
      <c r="G29" s="239">
        <f t="shared" si="1"/>
        <v>46.66666666666667</v>
      </c>
      <c r="H29" s="227">
        <f t="shared" si="2"/>
        <v>15</v>
      </c>
      <c r="I29" s="282">
        <f>100/H105*H29</f>
        <v>0.04075533215595707</v>
      </c>
      <c r="J29" s="235"/>
      <c r="K29" s="235"/>
      <c r="L29" s="235"/>
      <c r="M29" s="235"/>
      <c r="N29" s="235"/>
      <c r="O29" s="235"/>
    </row>
    <row r="30" spans="3:15" ht="12.75">
      <c r="C30" s="194" t="s">
        <v>65</v>
      </c>
      <c r="D30" s="235">
        <v>4</v>
      </c>
      <c r="E30" s="239">
        <f t="shared" si="0"/>
        <v>80</v>
      </c>
      <c r="F30" s="235">
        <v>1</v>
      </c>
      <c r="G30" s="239">
        <f t="shared" si="1"/>
        <v>20</v>
      </c>
      <c r="H30" s="227">
        <f t="shared" si="2"/>
        <v>5</v>
      </c>
      <c r="I30" s="282">
        <f>100/H105*H30</f>
        <v>0.013585110718652357</v>
      </c>
      <c r="J30" s="235"/>
      <c r="K30" s="235"/>
      <c r="L30" s="235"/>
      <c r="M30" s="235"/>
      <c r="N30" s="235"/>
      <c r="O30" s="235"/>
    </row>
    <row r="31" spans="3:15" ht="12.75">
      <c r="C31" s="194" t="s">
        <v>50</v>
      </c>
      <c r="D31" s="235">
        <v>5</v>
      </c>
      <c r="E31" s="239">
        <f t="shared" si="0"/>
        <v>62.5</v>
      </c>
      <c r="F31" s="235">
        <v>3</v>
      </c>
      <c r="G31" s="239">
        <f t="shared" si="1"/>
        <v>37.5</v>
      </c>
      <c r="H31" s="227">
        <f t="shared" si="2"/>
        <v>8</v>
      </c>
      <c r="I31" s="282">
        <f>100/H105*H31</f>
        <v>0.02173617714984377</v>
      </c>
      <c r="J31" s="235"/>
      <c r="K31" s="235"/>
      <c r="L31" s="235"/>
      <c r="M31" s="235"/>
      <c r="N31" s="235"/>
      <c r="O31" s="235"/>
    </row>
    <row r="32" spans="3:15" ht="12.75">
      <c r="C32" s="194" t="s">
        <v>16</v>
      </c>
      <c r="D32" s="235">
        <v>6</v>
      </c>
      <c r="E32" s="239">
        <f t="shared" si="0"/>
        <v>46.15384615384615</v>
      </c>
      <c r="F32" s="235">
        <v>7</v>
      </c>
      <c r="G32" s="239">
        <f t="shared" si="1"/>
        <v>53.84615384615385</v>
      </c>
      <c r="H32" s="227">
        <f t="shared" si="2"/>
        <v>13</v>
      </c>
      <c r="I32" s="282">
        <f>100/H105*H32</f>
        <v>0.03532128786849613</v>
      </c>
      <c r="J32" s="235"/>
      <c r="K32" s="235"/>
      <c r="L32" s="235"/>
      <c r="M32" s="235"/>
      <c r="N32" s="235"/>
      <c r="O32" s="235"/>
    </row>
    <row r="33" spans="3:15" ht="12.75">
      <c r="C33" s="194" t="s">
        <v>7</v>
      </c>
      <c r="D33" s="235">
        <v>143</v>
      </c>
      <c r="E33" s="239">
        <f t="shared" si="0"/>
        <v>59.583333333333336</v>
      </c>
      <c r="F33" s="235">
        <v>97</v>
      </c>
      <c r="G33" s="239">
        <f t="shared" si="1"/>
        <v>40.41666666666667</v>
      </c>
      <c r="H33" s="227">
        <f t="shared" si="2"/>
        <v>240</v>
      </c>
      <c r="I33" s="282">
        <f>100/H105*H33</f>
        <v>0.6520853144953132</v>
      </c>
      <c r="J33" s="235"/>
      <c r="K33" s="235"/>
      <c r="L33" s="235"/>
      <c r="M33" s="235"/>
      <c r="N33" s="235"/>
      <c r="O33" s="235"/>
    </row>
    <row r="34" spans="3:15" ht="12.75">
      <c r="C34" s="194" t="s">
        <v>436</v>
      </c>
      <c r="D34" s="235">
        <v>2</v>
      </c>
      <c r="E34" s="239">
        <f t="shared" si="0"/>
        <v>66.66666666666667</v>
      </c>
      <c r="F34" s="235">
        <v>1</v>
      </c>
      <c r="G34" s="239">
        <f t="shared" si="1"/>
        <v>33.333333333333336</v>
      </c>
      <c r="H34" s="227">
        <f t="shared" si="2"/>
        <v>3</v>
      </c>
      <c r="I34" s="282">
        <f>100/H105*H34</f>
        <v>0.008151066431191414</v>
      </c>
      <c r="J34" s="235"/>
      <c r="K34" s="235"/>
      <c r="L34" s="235"/>
      <c r="M34" s="235"/>
      <c r="N34" s="235"/>
      <c r="O34" s="235"/>
    </row>
    <row r="35" spans="3:15" ht="12.75">
      <c r="C35" s="194" t="s">
        <v>56</v>
      </c>
      <c r="D35" s="235">
        <v>0</v>
      </c>
      <c r="E35" s="239">
        <f t="shared" si="0"/>
        <v>0</v>
      </c>
      <c r="F35" s="235">
        <v>3</v>
      </c>
      <c r="G35" s="239">
        <f t="shared" si="1"/>
        <v>100</v>
      </c>
      <c r="H35" s="227">
        <f t="shared" si="2"/>
        <v>3</v>
      </c>
      <c r="I35" s="282">
        <f>100/H105*H35</f>
        <v>0.008151066431191414</v>
      </c>
      <c r="J35" s="235"/>
      <c r="K35" s="235"/>
      <c r="L35" s="235"/>
      <c r="M35" s="235"/>
      <c r="N35" s="235"/>
      <c r="O35" s="235"/>
    </row>
    <row r="36" spans="3:15" ht="12.75">
      <c r="C36" s="194" t="s">
        <v>29</v>
      </c>
      <c r="D36" s="283">
        <v>1</v>
      </c>
      <c r="E36" s="239">
        <f t="shared" si="0"/>
        <v>33.333333333333336</v>
      </c>
      <c r="F36" s="283">
        <v>2</v>
      </c>
      <c r="G36" s="239">
        <f t="shared" si="1"/>
        <v>66.66666666666667</v>
      </c>
      <c r="H36" s="227">
        <f t="shared" si="2"/>
        <v>3</v>
      </c>
      <c r="I36" s="282">
        <f>100/H105*H36</f>
        <v>0.008151066431191414</v>
      </c>
      <c r="J36" s="235"/>
      <c r="K36" s="235"/>
      <c r="L36" s="235"/>
      <c r="M36" s="235"/>
      <c r="N36" s="235"/>
      <c r="O36" s="235"/>
    </row>
    <row r="37" spans="3:15" ht="12.75">
      <c r="C37" s="194" t="s">
        <v>37</v>
      </c>
      <c r="D37" s="235">
        <v>1</v>
      </c>
      <c r="E37" s="239">
        <f t="shared" si="0"/>
        <v>25</v>
      </c>
      <c r="F37" s="235">
        <v>3</v>
      </c>
      <c r="G37" s="239">
        <f t="shared" si="1"/>
        <v>75</v>
      </c>
      <c r="H37" s="227">
        <f t="shared" si="2"/>
        <v>4</v>
      </c>
      <c r="I37" s="282">
        <f>100/H105*H37</f>
        <v>0.010868088574921886</v>
      </c>
      <c r="J37" s="235"/>
      <c r="K37" s="235"/>
      <c r="L37" s="235"/>
      <c r="M37" s="235"/>
      <c r="N37" s="235"/>
      <c r="O37" s="235"/>
    </row>
    <row r="38" spans="3:15" ht="12.75">
      <c r="C38" s="194" t="s">
        <v>25</v>
      </c>
      <c r="D38" s="235">
        <v>21</v>
      </c>
      <c r="E38" s="239">
        <f t="shared" si="0"/>
        <v>67.74193548387096</v>
      </c>
      <c r="F38" s="235">
        <v>10</v>
      </c>
      <c r="G38" s="239">
        <f t="shared" si="1"/>
        <v>32.25806451612903</v>
      </c>
      <c r="H38" s="227">
        <f t="shared" si="2"/>
        <v>31</v>
      </c>
      <c r="I38" s="282">
        <f>100/H105*H38</f>
        <v>0.08422768645564462</v>
      </c>
      <c r="J38" s="235"/>
      <c r="K38" s="235"/>
      <c r="L38" s="235"/>
      <c r="M38" s="235"/>
      <c r="N38" s="235"/>
      <c r="O38" s="235"/>
    </row>
    <row r="39" spans="3:19" ht="12.75">
      <c r="C39" s="194" t="s">
        <v>47</v>
      </c>
      <c r="D39" s="235">
        <v>48</v>
      </c>
      <c r="E39" s="239">
        <f t="shared" si="0"/>
        <v>55.172413793103445</v>
      </c>
      <c r="F39" s="235">
        <v>39</v>
      </c>
      <c r="G39" s="239">
        <f t="shared" si="1"/>
        <v>44.82758620689655</v>
      </c>
      <c r="H39" s="227">
        <f t="shared" si="2"/>
        <v>87</v>
      </c>
      <c r="I39" s="282">
        <f>100/H105*H39</f>
        <v>0.236380926504551</v>
      </c>
      <c r="J39" s="235"/>
      <c r="K39" s="235"/>
      <c r="L39" s="235"/>
      <c r="M39" s="235"/>
      <c r="N39" s="235"/>
      <c r="O39" s="235"/>
      <c r="Q39" s="226"/>
      <c r="R39" s="226"/>
      <c r="S39" s="226"/>
    </row>
    <row r="40" spans="3:15" ht="12.75">
      <c r="C40" s="194" t="s">
        <v>8</v>
      </c>
      <c r="D40" s="235">
        <v>20</v>
      </c>
      <c r="E40" s="239">
        <f t="shared" si="0"/>
        <v>51.282051282051285</v>
      </c>
      <c r="F40" s="235">
        <v>19</v>
      </c>
      <c r="G40" s="239">
        <f t="shared" si="1"/>
        <v>48.71794871794872</v>
      </c>
      <c r="H40" s="227">
        <f t="shared" si="2"/>
        <v>39</v>
      </c>
      <c r="I40" s="282">
        <f>100/H105*H40</f>
        <v>0.10596386360548839</v>
      </c>
      <c r="J40" s="235"/>
      <c r="K40" s="235"/>
      <c r="L40" s="235"/>
      <c r="M40" s="235"/>
      <c r="N40" s="235"/>
      <c r="O40" s="235"/>
    </row>
    <row r="41" spans="3:15" ht="12.75">
      <c r="C41" s="194" t="s">
        <v>118</v>
      </c>
      <c r="D41" s="235">
        <v>26</v>
      </c>
      <c r="E41" s="239">
        <f t="shared" si="0"/>
        <v>57.77777777777778</v>
      </c>
      <c r="F41" s="235">
        <v>19</v>
      </c>
      <c r="G41" s="239">
        <f t="shared" si="1"/>
        <v>42.22222222222222</v>
      </c>
      <c r="H41" s="227">
        <f t="shared" si="2"/>
        <v>45</v>
      </c>
      <c r="I41" s="282">
        <f>100/H105*H41</f>
        <v>0.12226599646787122</v>
      </c>
      <c r="J41" s="235"/>
      <c r="K41" s="235"/>
      <c r="L41" s="235"/>
      <c r="M41" s="235"/>
      <c r="N41" s="235"/>
      <c r="O41" s="235"/>
    </row>
    <row r="42" spans="3:15" ht="12.75">
      <c r="C42" s="194" t="s">
        <v>17</v>
      </c>
      <c r="D42" s="235">
        <v>10</v>
      </c>
      <c r="E42" s="239">
        <f t="shared" si="0"/>
        <v>50</v>
      </c>
      <c r="F42" s="235">
        <v>10</v>
      </c>
      <c r="G42" s="239">
        <f t="shared" si="1"/>
        <v>50</v>
      </c>
      <c r="H42" s="227">
        <f t="shared" si="2"/>
        <v>20</v>
      </c>
      <c r="I42" s="282">
        <f>100/H105*H42</f>
        <v>0.05434044287460943</v>
      </c>
      <c r="J42" s="235"/>
      <c r="K42" s="235"/>
      <c r="L42" s="235"/>
      <c r="M42" s="235"/>
      <c r="N42" s="235"/>
      <c r="O42" s="235"/>
    </row>
    <row r="43" spans="3:17" ht="12.75">
      <c r="C43" s="194" t="s">
        <v>71</v>
      </c>
      <c r="D43" s="235">
        <v>295</v>
      </c>
      <c r="E43" s="239">
        <f t="shared" si="0"/>
        <v>48.51973684210527</v>
      </c>
      <c r="F43" s="235">
        <v>313</v>
      </c>
      <c r="G43" s="239">
        <f t="shared" si="1"/>
        <v>51.48026315789474</v>
      </c>
      <c r="H43" s="227">
        <f t="shared" si="2"/>
        <v>608</v>
      </c>
      <c r="I43" s="282">
        <f>100/H105*H43</f>
        <v>1.6519494633881266</v>
      </c>
      <c r="J43" s="235"/>
      <c r="K43" s="235"/>
      <c r="L43" s="235"/>
      <c r="M43" s="235"/>
      <c r="N43" s="235"/>
      <c r="O43" s="235"/>
      <c r="Q43" s="226"/>
    </row>
    <row r="44" spans="3:15" ht="12.75">
      <c r="C44" s="194" t="s">
        <v>10</v>
      </c>
      <c r="D44" s="235">
        <v>34</v>
      </c>
      <c r="E44" s="239">
        <f t="shared" si="0"/>
        <v>33.663366336633665</v>
      </c>
      <c r="F44" s="235">
        <v>67</v>
      </c>
      <c r="G44" s="239">
        <f t="shared" si="1"/>
        <v>66.33663366336634</v>
      </c>
      <c r="H44" s="227">
        <f t="shared" si="2"/>
        <v>101</v>
      </c>
      <c r="I44" s="282">
        <f>100/H105*H44</f>
        <v>0.27441923651677763</v>
      </c>
      <c r="J44" s="235"/>
      <c r="K44" s="235"/>
      <c r="L44" s="235"/>
      <c r="M44" s="235"/>
      <c r="N44" s="235"/>
      <c r="O44" s="235"/>
    </row>
    <row r="45" spans="3:15" ht="12.75">
      <c r="C45" s="194" t="s">
        <v>478</v>
      </c>
      <c r="D45" s="235">
        <v>0</v>
      </c>
      <c r="E45" s="239">
        <f t="shared" si="0"/>
        <v>0</v>
      </c>
      <c r="F45" s="235">
        <v>1</v>
      </c>
      <c r="G45" s="239">
        <f t="shared" si="1"/>
        <v>100</v>
      </c>
      <c r="H45" s="227">
        <f t="shared" si="2"/>
        <v>1</v>
      </c>
      <c r="I45" s="282">
        <f>100/H105*H45</f>
        <v>0.0027170221437304715</v>
      </c>
      <c r="J45" s="266"/>
      <c r="K45" s="266"/>
      <c r="L45" s="266"/>
      <c r="M45" s="266"/>
      <c r="N45" s="266"/>
      <c r="O45" s="266"/>
    </row>
    <row r="46" spans="3:15" ht="12.75">
      <c r="C46" s="194" t="s">
        <v>26</v>
      </c>
      <c r="D46" s="235">
        <v>1</v>
      </c>
      <c r="E46" s="239">
        <f t="shared" si="0"/>
        <v>14.285714285714286</v>
      </c>
      <c r="F46" s="235">
        <v>6</v>
      </c>
      <c r="G46" s="239">
        <f t="shared" si="1"/>
        <v>85.71428571428572</v>
      </c>
      <c r="H46" s="227">
        <f t="shared" si="2"/>
        <v>7</v>
      </c>
      <c r="I46" s="282">
        <f>100/H105*H46</f>
        <v>0.0190191550061133</v>
      </c>
      <c r="J46" s="235"/>
      <c r="K46" s="235"/>
      <c r="L46" s="235"/>
      <c r="M46" s="235"/>
      <c r="N46" s="235"/>
      <c r="O46" s="235"/>
    </row>
    <row r="47" spans="3:17" ht="12.75">
      <c r="C47" s="194" t="s">
        <v>12</v>
      </c>
      <c r="D47" s="235">
        <v>6</v>
      </c>
      <c r="E47" s="239">
        <f t="shared" si="0"/>
        <v>35.294117647058826</v>
      </c>
      <c r="F47" s="235">
        <v>11</v>
      </c>
      <c r="G47" s="239">
        <f t="shared" si="1"/>
        <v>64.70588235294119</v>
      </c>
      <c r="H47" s="227">
        <f t="shared" si="2"/>
        <v>17</v>
      </c>
      <c r="I47" s="282">
        <f>100/H105*H47</f>
        <v>0.046189376443418015</v>
      </c>
      <c r="J47" s="235"/>
      <c r="K47" s="235"/>
      <c r="L47" s="235"/>
      <c r="M47" s="235"/>
      <c r="N47" s="235"/>
      <c r="O47" s="235"/>
      <c r="Q47" s="226"/>
    </row>
    <row r="48" spans="3:15" ht="12.75">
      <c r="C48" s="194" t="s">
        <v>394</v>
      </c>
      <c r="D48" s="235">
        <v>58</v>
      </c>
      <c r="E48" s="239">
        <f t="shared" si="0"/>
        <v>43.93939393939394</v>
      </c>
      <c r="F48" s="235">
        <v>74</v>
      </c>
      <c r="G48" s="239">
        <f t="shared" si="1"/>
        <v>56.06060606060606</v>
      </c>
      <c r="H48" s="227">
        <f t="shared" si="2"/>
        <v>132</v>
      </c>
      <c r="I48" s="282">
        <f>100/H105*H48</f>
        <v>0.35864692297242223</v>
      </c>
      <c r="J48" s="227"/>
      <c r="K48" s="235"/>
      <c r="L48" s="235"/>
      <c r="M48" s="235"/>
      <c r="N48" s="235"/>
      <c r="O48" s="235"/>
    </row>
    <row r="49" spans="3:16" ht="12.75">
      <c r="C49" s="193" t="s">
        <v>124</v>
      </c>
      <c r="D49" s="232">
        <f>SUM(D14:D48)</f>
        <v>16436</v>
      </c>
      <c r="E49" s="233">
        <f>100/H49*D49</f>
        <v>49.65258896743399</v>
      </c>
      <c r="F49" s="232">
        <f>SUM(F14:F48)</f>
        <v>16666</v>
      </c>
      <c r="G49" s="233">
        <f>100/H49*F49</f>
        <v>50.34741103256601</v>
      </c>
      <c r="H49" s="232">
        <f>SUM(H14:H48)</f>
        <v>33102</v>
      </c>
      <c r="I49" s="234">
        <f>100/H105*H49</f>
        <v>89.93886700176607</v>
      </c>
      <c r="J49" s="233"/>
      <c r="K49" s="233"/>
      <c r="L49" s="233"/>
      <c r="M49" s="233"/>
      <c r="N49" s="233"/>
      <c r="O49" s="233"/>
      <c r="P49" s="283"/>
    </row>
    <row r="50" spans="3:15" ht="12.75">
      <c r="C50" s="195"/>
      <c r="D50" s="227"/>
      <c r="E50" s="235"/>
      <c r="F50" s="227"/>
      <c r="G50" s="235"/>
      <c r="H50" s="236"/>
      <c r="I50" s="282"/>
      <c r="J50" s="267"/>
      <c r="K50" s="267"/>
      <c r="L50" s="267"/>
      <c r="M50" s="267"/>
      <c r="N50" s="267"/>
      <c r="O50" s="267"/>
    </row>
    <row r="51" spans="3:15" ht="12.75">
      <c r="C51" s="194" t="s">
        <v>395</v>
      </c>
      <c r="D51" s="235">
        <v>14</v>
      </c>
      <c r="E51" s="239">
        <f aca="true" t="shared" si="3" ref="E51:E64">100/H51*D51</f>
        <v>53.84615384615385</v>
      </c>
      <c r="F51" s="235">
        <v>12</v>
      </c>
      <c r="G51" s="239">
        <f aca="true" t="shared" si="4" ref="G51:G64">100/H51*F51</f>
        <v>46.15384615384615</v>
      </c>
      <c r="H51" s="227">
        <f aca="true" t="shared" si="5" ref="H51:H64">SUM(D51,F51)</f>
        <v>26</v>
      </c>
      <c r="I51" s="282">
        <f>100/H105*H51</f>
        <v>0.07064257573699226</v>
      </c>
      <c r="J51" s="235"/>
      <c r="K51" s="235"/>
      <c r="L51" s="235"/>
      <c r="M51" s="235"/>
      <c r="N51" s="235"/>
      <c r="O51" s="235"/>
    </row>
    <row r="52" spans="3:15" ht="12.75">
      <c r="C52" s="194" t="s">
        <v>466</v>
      </c>
      <c r="D52" s="235">
        <v>1</v>
      </c>
      <c r="E52" s="239">
        <f t="shared" si="3"/>
        <v>50</v>
      </c>
      <c r="F52" s="235">
        <v>1</v>
      </c>
      <c r="G52" s="239">
        <f t="shared" si="4"/>
        <v>50</v>
      </c>
      <c r="H52" s="227">
        <f t="shared" si="5"/>
        <v>2</v>
      </c>
      <c r="I52" s="282">
        <f>100/H105*H52</f>
        <v>0.005434044287460943</v>
      </c>
      <c r="J52" s="235"/>
      <c r="K52" s="235"/>
      <c r="L52" s="235"/>
      <c r="M52" s="235"/>
      <c r="N52" s="235"/>
      <c r="O52" s="235"/>
    </row>
    <row r="53" spans="3:15" ht="12.75">
      <c r="C53" s="194" t="s">
        <v>72</v>
      </c>
      <c r="D53" s="235">
        <v>0</v>
      </c>
      <c r="E53" s="239">
        <f t="shared" si="3"/>
        <v>0</v>
      </c>
      <c r="F53" s="235">
        <v>2</v>
      </c>
      <c r="G53" s="239">
        <f t="shared" si="4"/>
        <v>100</v>
      </c>
      <c r="H53" s="227">
        <f t="shared" si="5"/>
        <v>2</v>
      </c>
      <c r="I53" s="282">
        <f>100/H105*H53</f>
        <v>0.005434044287460943</v>
      </c>
      <c r="J53" s="235"/>
      <c r="K53" s="235"/>
      <c r="L53" s="235"/>
      <c r="M53" s="235"/>
      <c r="N53" s="235"/>
      <c r="O53" s="235"/>
    </row>
    <row r="54" spans="3:15" ht="12.75">
      <c r="C54" s="194" t="s">
        <v>438</v>
      </c>
      <c r="D54" s="235">
        <v>1</v>
      </c>
      <c r="E54" s="239">
        <f t="shared" si="3"/>
        <v>50</v>
      </c>
      <c r="F54" s="235">
        <v>1</v>
      </c>
      <c r="G54" s="239">
        <f t="shared" si="4"/>
        <v>50</v>
      </c>
      <c r="H54" s="227">
        <f t="shared" si="5"/>
        <v>2</v>
      </c>
      <c r="I54" s="282">
        <f>100/H105*H54</f>
        <v>0.005434044287460943</v>
      </c>
      <c r="J54" s="235"/>
      <c r="K54" s="235"/>
      <c r="L54" s="235"/>
      <c r="M54" s="235"/>
      <c r="N54" s="235"/>
      <c r="O54" s="235"/>
    </row>
    <row r="55" spans="3:15" ht="12.75">
      <c r="C55" s="194" t="s">
        <v>57</v>
      </c>
      <c r="D55" s="235">
        <v>1</v>
      </c>
      <c r="E55" s="239">
        <f t="shared" si="3"/>
        <v>100</v>
      </c>
      <c r="F55" s="235">
        <v>0</v>
      </c>
      <c r="G55" s="239">
        <f t="shared" si="4"/>
        <v>0</v>
      </c>
      <c r="H55" s="227">
        <f t="shared" si="5"/>
        <v>1</v>
      </c>
      <c r="I55" s="282">
        <f>100/H105*H55</f>
        <v>0.0027170221437304715</v>
      </c>
      <c r="J55" s="235"/>
      <c r="K55" s="235"/>
      <c r="L55" s="235"/>
      <c r="M55" s="235"/>
      <c r="N55" s="235"/>
      <c r="O55" s="235"/>
    </row>
    <row r="56" spans="3:15" ht="12.75">
      <c r="C56" s="194" t="s">
        <v>36</v>
      </c>
      <c r="D56" s="235">
        <v>1</v>
      </c>
      <c r="E56" s="239">
        <f t="shared" si="3"/>
        <v>100</v>
      </c>
      <c r="F56" s="235">
        <v>0</v>
      </c>
      <c r="G56" s="239">
        <f t="shared" si="4"/>
        <v>0</v>
      </c>
      <c r="H56" s="227">
        <f t="shared" si="5"/>
        <v>1</v>
      </c>
      <c r="I56" s="282">
        <f>100/H105*H56</f>
        <v>0.0027170221437304715</v>
      </c>
      <c r="J56" s="235"/>
      <c r="K56" s="235"/>
      <c r="L56" s="235"/>
      <c r="M56" s="235"/>
      <c r="N56" s="235"/>
      <c r="O56" s="235"/>
    </row>
    <row r="57" spans="3:15" ht="12.75">
      <c r="C57" s="194" t="s">
        <v>448</v>
      </c>
      <c r="D57" s="235">
        <v>1</v>
      </c>
      <c r="E57" s="239">
        <f t="shared" si="3"/>
        <v>100</v>
      </c>
      <c r="F57" s="235">
        <v>0</v>
      </c>
      <c r="G57" s="239">
        <f t="shared" si="4"/>
        <v>0</v>
      </c>
      <c r="H57" s="227">
        <f t="shared" si="5"/>
        <v>1</v>
      </c>
      <c r="I57" s="282">
        <f>100/H105*H57</f>
        <v>0.0027170221437304715</v>
      </c>
      <c r="J57" s="235"/>
      <c r="K57" s="235"/>
      <c r="L57" s="235"/>
      <c r="M57" s="235"/>
      <c r="N57" s="235"/>
      <c r="O57" s="235"/>
    </row>
    <row r="58" spans="3:15" ht="12.75">
      <c r="C58" s="194" t="s">
        <v>58</v>
      </c>
      <c r="D58" s="235">
        <v>4</v>
      </c>
      <c r="E58" s="239">
        <f t="shared" si="3"/>
        <v>66.66666666666667</v>
      </c>
      <c r="F58" s="235">
        <v>2</v>
      </c>
      <c r="G58" s="239">
        <f t="shared" si="4"/>
        <v>33.333333333333336</v>
      </c>
      <c r="H58" s="227">
        <f t="shared" si="5"/>
        <v>6</v>
      </c>
      <c r="I58" s="282">
        <f>100/H105*H58</f>
        <v>0.01630213286238283</v>
      </c>
      <c r="J58" s="235"/>
      <c r="K58" s="235"/>
      <c r="L58" s="235"/>
      <c r="M58" s="235"/>
      <c r="N58" s="235"/>
      <c r="O58" s="235"/>
    </row>
    <row r="59" spans="3:15" ht="12.75">
      <c r="C59" s="194" t="s">
        <v>423</v>
      </c>
      <c r="D59" s="272">
        <v>4</v>
      </c>
      <c r="E59" s="239">
        <f t="shared" si="3"/>
        <v>57.142857142857146</v>
      </c>
      <c r="F59" s="272">
        <v>3</v>
      </c>
      <c r="G59" s="239">
        <f t="shared" si="4"/>
        <v>42.85714285714286</v>
      </c>
      <c r="H59" s="227">
        <f t="shared" si="5"/>
        <v>7</v>
      </c>
      <c r="I59" s="282">
        <f>100/H105*H59</f>
        <v>0.0190191550061133</v>
      </c>
      <c r="J59" s="235"/>
      <c r="K59" s="235"/>
      <c r="L59" s="235"/>
      <c r="M59" s="235"/>
      <c r="N59" s="235"/>
      <c r="O59" s="235"/>
    </row>
    <row r="60" spans="3:15" ht="12.75">
      <c r="C60" s="194" t="s">
        <v>6</v>
      </c>
      <c r="D60" s="227">
        <v>1309</v>
      </c>
      <c r="E60" s="239">
        <f t="shared" si="3"/>
        <v>54.65553235908142</v>
      </c>
      <c r="F60" s="227">
        <v>1086</v>
      </c>
      <c r="G60" s="239">
        <f t="shared" si="4"/>
        <v>45.34446764091858</v>
      </c>
      <c r="H60" s="227">
        <f t="shared" si="5"/>
        <v>2395</v>
      </c>
      <c r="I60" s="282">
        <f>100/H105*H60</f>
        <v>6.507268034234479</v>
      </c>
      <c r="J60" s="235"/>
      <c r="K60" s="235"/>
      <c r="L60" s="235"/>
      <c r="M60" s="235"/>
      <c r="N60" s="235"/>
      <c r="O60" s="235"/>
    </row>
    <row r="61" spans="3:15" ht="12.75">
      <c r="C61" s="194" t="s">
        <v>552</v>
      </c>
      <c r="D61" s="227">
        <v>1</v>
      </c>
      <c r="E61" s="239">
        <f t="shared" si="3"/>
        <v>100</v>
      </c>
      <c r="F61" s="227">
        <v>0</v>
      </c>
      <c r="G61" s="239">
        <f t="shared" si="4"/>
        <v>0</v>
      </c>
      <c r="H61" s="227">
        <f t="shared" si="5"/>
        <v>1</v>
      </c>
      <c r="I61" s="282">
        <f>100/H105*H61</f>
        <v>0.0027170221437304715</v>
      </c>
      <c r="J61" s="235"/>
      <c r="K61" s="235"/>
      <c r="L61" s="235"/>
      <c r="M61" s="235"/>
      <c r="N61" s="235"/>
      <c r="O61" s="235"/>
    </row>
    <row r="62" spans="3:15" ht="12.75">
      <c r="C62" s="194" t="s">
        <v>60</v>
      </c>
      <c r="D62" s="235">
        <v>9</v>
      </c>
      <c r="E62" s="239">
        <f t="shared" si="3"/>
        <v>75</v>
      </c>
      <c r="F62" s="235">
        <v>3</v>
      </c>
      <c r="G62" s="239">
        <f t="shared" si="4"/>
        <v>25</v>
      </c>
      <c r="H62" s="227">
        <f t="shared" si="5"/>
        <v>12</v>
      </c>
      <c r="I62" s="282">
        <f>100/H105*H62</f>
        <v>0.03260426572476566</v>
      </c>
      <c r="J62" s="235"/>
      <c r="K62" s="235"/>
      <c r="L62" s="235"/>
      <c r="M62" s="235"/>
      <c r="N62" s="235"/>
      <c r="O62" s="235"/>
    </row>
    <row r="63" spans="3:15" ht="12.75">
      <c r="C63" s="194" t="s">
        <v>11</v>
      </c>
      <c r="D63" s="272">
        <v>4</v>
      </c>
      <c r="E63" s="239">
        <f t="shared" si="3"/>
        <v>36.36363636363637</v>
      </c>
      <c r="F63" s="272">
        <v>7</v>
      </c>
      <c r="G63" s="239">
        <f t="shared" si="4"/>
        <v>63.63636363636364</v>
      </c>
      <c r="H63" s="227">
        <f t="shared" si="5"/>
        <v>11</v>
      </c>
      <c r="I63" s="282">
        <f>100/H105*H63</f>
        <v>0.029887243581035186</v>
      </c>
      <c r="J63" s="235"/>
      <c r="K63" s="235"/>
      <c r="L63" s="235"/>
      <c r="M63" s="235"/>
      <c r="N63" s="235"/>
      <c r="O63" s="235"/>
    </row>
    <row r="64" spans="3:15" ht="12.75">
      <c r="C64" s="194" t="s">
        <v>399</v>
      </c>
      <c r="D64" s="272">
        <v>0</v>
      </c>
      <c r="E64" s="239">
        <f t="shared" si="3"/>
        <v>0</v>
      </c>
      <c r="F64" s="272">
        <v>1</v>
      </c>
      <c r="G64" s="239">
        <f t="shared" si="4"/>
        <v>100</v>
      </c>
      <c r="H64" s="227">
        <f t="shared" si="5"/>
        <v>1</v>
      </c>
      <c r="I64" s="282">
        <f>100/H105*H64</f>
        <v>0.0027170221437304715</v>
      </c>
      <c r="J64" s="235"/>
      <c r="K64" s="235"/>
      <c r="L64" s="235"/>
      <c r="M64" s="235"/>
      <c r="N64" s="235"/>
      <c r="O64" s="235"/>
    </row>
    <row r="65" spans="3:16" ht="12.75">
      <c r="C65" s="193" t="s">
        <v>130</v>
      </c>
      <c r="D65" s="232">
        <f>SUM(D51:D64)</f>
        <v>1350</v>
      </c>
      <c r="E65" s="233">
        <f>100/H65*D65</f>
        <v>54.7001620745543</v>
      </c>
      <c r="F65" s="232">
        <f>SUM(F51:F64)</f>
        <v>1118</v>
      </c>
      <c r="G65" s="233">
        <f>100/H65*F65</f>
        <v>45.29983792544571</v>
      </c>
      <c r="H65" s="232">
        <f>SUM(H51:H64)</f>
        <v>2468</v>
      </c>
      <c r="I65" s="234">
        <f>100/H105*H65</f>
        <v>6.705610650726803</v>
      </c>
      <c r="J65" s="233"/>
      <c r="K65" s="276"/>
      <c r="L65" s="276"/>
      <c r="M65" s="276"/>
      <c r="N65" s="276"/>
      <c r="O65" s="276"/>
      <c r="P65" s="292"/>
    </row>
    <row r="66" spans="3:15" ht="12.75">
      <c r="C66" s="193"/>
      <c r="D66" s="232"/>
      <c r="E66" s="233"/>
      <c r="F66" s="232"/>
      <c r="G66" s="233"/>
      <c r="H66" s="235"/>
      <c r="I66" s="234"/>
      <c r="J66" s="233"/>
      <c r="K66" s="233"/>
      <c r="L66" s="233"/>
      <c r="M66" s="233"/>
      <c r="N66" s="233"/>
      <c r="O66" s="233"/>
    </row>
    <row r="67" spans="3:15" ht="12.75">
      <c r="C67" s="194" t="s">
        <v>41</v>
      </c>
      <c r="D67" s="272">
        <v>1</v>
      </c>
      <c r="E67" s="239">
        <f aca="true" t="shared" si="6" ref="E67:E74">100/H67*D67</f>
        <v>33.333333333333336</v>
      </c>
      <c r="F67" s="272">
        <v>2</v>
      </c>
      <c r="G67" s="239">
        <f aca="true" t="shared" si="7" ref="G67:G74">100/H67*F67</f>
        <v>66.66666666666667</v>
      </c>
      <c r="H67" s="227">
        <f aca="true" t="shared" si="8" ref="H67:H74">SUM(D67,F67)</f>
        <v>3</v>
      </c>
      <c r="I67" s="282">
        <f>100/H105*H67</f>
        <v>0.008151066431191414</v>
      </c>
      <c r="J67" s="233"/>
      <c r="K67" s="233"/>
      <c r="L67" s="233"/>
      <c r="M67" s="233"/>
      <c r="N67" s="233"/>
      <c r="O67" s="233"/>
    </row>
    <row r="68" spans="3:15" ht="12.75">
      <c r="C68" s="194" t="s">
        <v>14</v>
      </c>
      <c r="D68" s="235">
        <v>16</v>
      </c>
      <c r="E68" s="239">
        <f t="shared" si="6"/>
        <v>34.78260869565217</v>
      </c>
      <c r="F68" s="235">
        <v>30</v>
      </c>
      <c r="G68" s="239">
        <f t="shared" si="7"/>
        <v>65.21739130434783</v>
      </c>
      <c r="H68" s="227">
        <f t="shared" si="8"/>
        <v>46</v>
      </c>
      <c r="I68" s="282">
        <f>100/H105*H68</f>
        <v>0.12498301861160169</v>
      </c>
      <c r="J68" s="235"/>
      <c r="K68" s="235"/>
      <c r="L68" s="235"/>
      <c r="M68" s="235"/>
      <c r="N68" s="235"/>
      <c r="O68" s="235"/>
    </row>
    <row r="69" spans="3:15" ht="12.75">
      <c r="C69" s="194" t="s">
        <v>23</v>
      </c>
      <c r="D69" s="272">
        <v>14</v>
      </c>
      <c r="E69" s="239">
        <f t="shared" si="6"/>
        <v>66.66666666666667</v>
      </c>
      <c r="F69" s="272">
        <v>7</v>
      </c>
      <c r="G69" s="239">
        <f t="shared" si="7"/>
        <v>33.333333333333336</v>
      </c>
      <c r="H69" s="227">
        <f t="shared" si="8"/>
        <v>21</v>
      </c>
      <c r="I69" s="282">
        <f>100/H105*H69</f>
        <v>0.0570574650183399</v>
      </c>
      <c r="J69" s="235"/>
      <c r="K69" s="235"/>
      <c r="L69" s="235"/>
      <c r="M69" s="235"/>
      <c r="N69" s="235"/>
      <c r="O69" s="235"/>
    </row>
    <row r="70" spans="3:15" ht="12.75">
      <c r="C70" s="194" t="s">
        <v>439</v>
      </c>
      <c r="D70" s="235">
        <v>1</v>
      </c>
      <c r="E70" s="239">
        <f t="shared" si="6"/>
        <v>100</v>
      </c>
      <c r="F70" s="235">
        <v>0</v>
      </c>
      <c r="G70" s="239">
        <f t="shared" si="7"/>
        <v>0</v>
      </c>
      <c r="H70" s="227">
        <f t="shared" si="8"/>
        <v>1</v>
      </c>
      <c r="I70" s="282">
        <f>100/H105*H70</f>
        <v>0.0027170221437304715</v>
      </c>
      <c r="J70" s="235"/>
      <c r="K70" s="235"/>
      <c r="L70" s="235"/>
      <c r="M70" s="235"/>
      <c r="N70" s="235"/>
      <c r="O70" s="235"/>
    </row>
    <row r="71" spans="3:15" ht="12.75">
      <c r="C71" s="194" t="s">
        <v>15</v>
      </c>
      <c r="D71" s="235">
        <v>3</v>
      </c>
      <c r="E71" s="239">
        <f t="shared" si="6"/>
        <v>60</v>
      </c>
      <c r="F71" s="235">
        <v>2</v>
      </c>
      <c r="G71" s="239">
        <f t="shared" si="7"/>
        <v>40</v>
      </c>
      <c r="H71" s="227">
        <f t="shared" si="8"/>
        <v>5</v>
      </c>
      <c r="I71" s="282">
        <f>100/H105*H71</f>
        <v>0.013585110718652357</v>
      </c>
      <c r="J71" s="235"/>
      <c r="K71" s="235"/>
      <c r="L71" s="235"/>
      <c r="M71" s="235"/>
      <c r="N71" s="235"/>
      <c r="O71" s="235"/>
    </row>
    <row r="72" spans="3:15" ht="12.75">
      <c r="C72" s="194" t="s">
        <v>45</v>
      </c>
      <c r="D72" s="235">
        <v>8</v>
      </c>
      <c r="E72" s="239">
        <f t="shared" si="6"/>
        <v>40</v>
      </c>
      <c r="F72" s="235">
        <v>12</v>
      </c>
      <c r="G72" s="239">
        <f t="shared" si="7"/>
        <v>60</v>
      </c>
      <c r="H72" s="227">
        <f t="shared" si="8"/>
        <v>20</v>
      </c>
      <c r="I72" s="282">
        <f>100/H105*H72</f>
        <v>0.05434044287460943</v>
      </c>
      <c r="J72" s="235"/>
      <c r="K72" s="235"/>
      <c r="L72" s="235"/>
      <c r="M72" s="235"/>
      <c r="N72" s="235"/>
      <c r="O72" s="235"/>
    </row>
    <row r="73" spans="3:15" ht="12.75">
      <c r="C73" s="194" t="s">
        <v>5</v>
      </c>
      <c r="D73" s="235">
        <v>6</v>
      </c>
      <c r="E73" s="239">
        <f t="shared" si="6"/>
        <v>40</v>
      </c>
      <c r="F73" s="235">
        <v>9</v>
      </c>
      <c r="G73" s="239">
        <f t="shared" si="7"/>
        <v>60</v>
      </c>
      <c r="H73" s="227">
        <f t="shared" si="8"/>
        <v>15</v>
      </c>
      <c r="I73" s="282">
        <f>100/H105*H73</f>
        <v>0.04075533215595707</v>
      </c>
      <c r="J73" s="235"/>
      <c r="K73" s="235"/>
      <c r="L73" s="235"/>
      <c r="M73" s="235"/>
      <c r="N73" s="235"/>
      <c r="O73" s="235"/>
    </row>
    <row r="74" spans="3:15" ht="12.75">
      <c r="C74" s="194" t="s">
        <v>9</v>
      </c>
      <c r="D74" s="235">
        <v>37</v>
      </c>
      <c r="E74" s="239">
        <f t="shared" si="6"/>
        <v>41.57303370786517</v>
      </c>
      <c r="F74" s="235">
        <v>52</v>
      </c>
      <c r="G74" s="239">
        <f t="shared" si="7"/>
        <v>58.426966292134836</v>
      </c>
      <c r="H74" s="227">
        <f t="shared" si="8"/>
        <v>89</v>
      </c>
      <c r="I74" s="282">
        <f>100/H105*H74</f>
        <v>0.24181497079201197</v>
      </c>
      <c r="J74" s="235"/>
      <c r="K74" s="235"/>
      <c r="L74" s="235"/>
      <c r="M74" s="235"/>
      <c r="N74" s="235"/>
      <c r="O74" s="235"/>
    </row>
    <row r="75" spans="3:15" ht="12.75">
      <c r="C75" s="193" t="s">
        <v>458</v>
      </c>
      <c r="D75" s="232">
        <f>SUM(D67:D74)</f>
        <v>86</v>
      </c>
      <c r="E75" s="238">
        <f>100/H75*D75</f>
        <v>43</v>
      </c>
      <c r="F75" s="232">
        <f>SUM(F67:F74)</f>
        <v>114</v>
      </c>
      <c r="G75" s="238">
        <f>100/H75*F75</f>
        <v>57</v>
      </c>
      <c r="H75" s="232">
        <f>SUM(H67:H74)</f>
        <v>200</v>
      </c>
      <c r="I75" s="234">
        <f>100/H105*H75</f>
        <v>0.5434044287460943</v>
      </c>
      <c r="J75" s="233"/>
      <c r="K75" s="233"/>
      <c r="L75" s="233"/>
      <c r="M75" s="233"/>
      <c r="N75" s="233"/>
      <c r="O75" s="233"/>
    </row>
    <row r="76" spans="3:15" ht="12.75">
      <c r="C76" s="193"/>
      <c r="D76" s="232"/>
      <c r="E76" s="239"/>
      <c r="F76" s="232"/>
      <c r="G76" s="239"/>
      <c r="H76" s="235"/>
      <c r="I76" s="237"/>
      <c r="J76" s="267"/>
      <c r="K76" s="267"/>
      <c r="L76" s="267"/>
      <c r="M76" s="267"/>
      <c r="N76" s="267"/>
      <c r="O76" s="267"/>
    </row>
    <row r="77" spans="3:15" ht="12.75">
      <c r="C77" s="194" t="s">
        <v>13</v>
      </c>
      <c r="D77" s="235">
        <v>91</v>
      </c>
      <c r="E77" s="239">
        <f aca="true" t="shared" si="9" ref="E77:E86">100/H77*D77</f>
        <v>53.84615384615385</v>
      </c>
      <c r="F77" s="235">
        <v>78</v>
      </c>
      <c r="G77" s="239">
        <f aca="true" t="shared" si="10" ref="G77:G86">100/H77*F77</f>
        <v>46.15384615384615</v>
      </c>
      <c r="H77" s="227">
        <f aca="true" t="shared" si="11" ref="H77:H86">SUM(D77,F77)</f>
        <v>169</v>
      </c>
      <c r="I77" s="282">
        <f>100/H105*H77</f>
        <v>0.4591767422904497</v>
      </c>
      <c r="J77" s="235"/>
      <c r="K77" s="235"/>
      <c r="L77" s="235"/>
      <c r="M77" s="235"/>
      <c r="N77" s="235"/>
      <c r="O77" s="235"/>
    </row>
    <row r="78" spans="3:15" ht="12.75">
      <c r="C78" s="194" t="s">
        <v>61</v>
      </c>
      <c r="D78" s="272">
        <v>9</v>
      </c>
      <c r="E78" s="239">
        <f t="shared" si="9"/>
        <v>37.5</v>
      </c>
      <c r="F78" s="272">
        <v>15</v>
      </c>
      <c r="G78" s="239">
        <f t="shared" si="10"/>
        <v>62.50000000000001</v>
      </c>
      <c r="H78" s="227">
        <f t="shared" si="11"/>
        <v>24</v>
      </c>
      <c r="I78" s="282">
        <f>100/H105*H78</f>
        <v>0.06520853144953132</v>
      </c>
      <c r="J78" s="235"/>
      <c r="K78" s="235"/>
      <c r="L78" s="235"/>
      <c r="M78" s="235"/>
      <c r="N78" s="235"/>
      <c r="O78" s="235"/>
    </row>
    <row r="79" spans="3:15" ht="12.75">
      <c r="C79" s="194" t="s">
        <v>3</v>
      </c>
      <c r="D79" s="272">
        <v>23</v>
      </c>
      <c r="E79" s="239">
        <f t="shared" si="9"/>
        <v>29.113924050632914</v>
      </c>
      <c r="F79" s="272">
        <v>56</v>
      </c>
      <c r="G79" s="239">
        <f t="shared" si="10"/>
        <v>70.8860759493671</v>
      </c>
      <c r="H79" s="227">
        <f t="shared" si="11"/>
        <v>79</v>
      </c>
      <c r="I79" s="282">
        <f>100/H105*H79</f>
        <v>0.21464474935470723</v>
      </c>
      <c r="J79" s="235"/>
      <c r="K79" s="235"/>
      <c r="L79" s="235"/>
      <c r="M79" s="235"/>
      <c r="N79" s="235"/>
      <c r="O79" s="235"/>
    </row>
    <row r="80" spans="3:15" ht="12.75">
      <c r="C80" s="194" t="s">
        <v>42</v>
      </c>
      <c r="D80" s="235">
        <v>63</v>
      </c>
      <c r="E80" s="239">
        <f t="shared" si="9"/>
        <v>40.64516129032258</v>
      </c>
      <c r="F80" s="235">
        <v>92</v>
      </c>
      <c r="G80" s="239">
        <f t="shared" si="10"/>
        <v>59.354838709677416</v>
      </c>
      <c r="H80" s="227">
        <f t="shared" si="11"/>
        <v>155</v>
      </c>
      <c r="I80" s="282">
        <f>100/H105*H80</f>
        <v>0.42113843227822306</v>
      </c>
      <c r="J80" s="235"/>
      <c r="K80" s="235"/>
      <c r="L80" s="235"/>
      <c r="M80" s="235"/>
      <c r="N80" s="235"/>
      <c r="O80" s="235"/>
    </row>
    <row r="81" spans="3:15" ht="12.75">
      <c r="C81" s="194" t="s">
        <v>43</v>
      </c>
      <c r="D81" s="235">
        <v>49</v>
      </c>
      <c r="E81" s="239">
        <f t="shared" si="9"/>
        <v>50</v>
      </c>
      <c r="F81" s="235">
        <v>49</v>
      </c>
      <c r="G81" s="239">
        <f t="shared" si="10"/>
        <v>50</v>
      </c>
      <c r="H81" s="227">
        <f t="shared" si="11"/>
        <v>98</v>
      </c>
      <c r="I81" s="282">
        <f>100/H105*H81</f>
        <v>0.26626817008558623</v>
      </c>
      <c r="J81" s="235"/>
      <c r="K81" s="235"/>
      <c r="L81" s="235"/>
      <c r="M81" s="235"/>
      <c r="N81" s="235"/>
      <c r="O81" s="235"/>
    </row>
    <row r="82" spans="3:15" ht="12.75">
      <c r="C82" s="194" t="s">
        <v>46</v>
      </c>
      <c r="D82" s="235">
        <v>8</v>
      </c>
      <c r="E82" s="239">
        <f t="shared" si="9"/>
        <v>25.806451612903224</v>
      </c>
      <c r="F82" s="235">
        <v>23</v>
      </c>
      <c r="G82" s="239">
        <f t="shared" si="10"/>
        <v>74.19354838709677</v>
      </c>
      <c r="H82" s="227">
        <f t="shared" si="11"/>
        <v>31</v>
      </c>
      <c r="I82" s="282">
        <f>100/H105*H82</f>
        <v>0.08422768645564462</v>
      </c>
      <c r="J82" s="235"/>
      <c r="K82" s="235"/>
      <c r="L82" s="235"/>
      <c r="M82" s="235"/>
      <c r="N82" s="235"/>
      <c r="O82" s="235"/>
    </row>
    <row r="83" spans="3:15" ht="12.75">
      <c r="C83" s="194" t="s">
        <v>19</v>
      </c>
      <c r="D83" s="235">
        <v>13</v>
      </c>
      <c r="E83" s="239">
        <f t="shared" si="9"/>
        <v>37.142857142857146</v>
      </c>
      <c r="F83" s="235">
        <v>22</v>
      </c>
      <c r="G83" s="239">
        <f t="shared" si="10"/>
        <v>62.85714285714286</v>
      </c>
      <c r="H83" s="227">
        <f t="shared" si="11"/>
        <v>35</v>
      </c>
      <c r="I83" s="282">
        <f>100/H105*H83</f>
        <v>0.0950957750305665</v>
      </c>
      <c r="J83" s="235"/>
      <c r="K83" s="235"/>
      <c r="L83" s="235"/>
      <c r="M83" s="235"/>
      <c r="N83" s="235"/>
      <c r="O83" s="235"/>
    </row>
    <row r="84" spans="3:15" ht="12.75">
      <c r="C84" s="194" t="s">
        <v>48</v>
      </c>
      <c r="D84" s="235">
        <v>37</v>
      </c>
      <c r="E84" s="239">
        <f>100/H84*D84</f>
        <v>52.112676056338024</v>
      </c>
      <c r="F84" s="235">
        <v>34</v>
      </c>
      <c r="G84" s="239">
        <f t="shared" si="10"/>
        <v>47.88732394366197</v>
      </c>
      <c r="H84" s="227">
        <f t="shared" si="11"/>
        <v>71</v>
      </c>
      <c r="I84" s="282">
        <f>100/H105*H84</f>
        <v>0.19290857220486346</v>
      </c>
      <c r="J84" s="235"/>
      <c r="K84" s="235"/>
      <c r="L84" s="235"/>
      <c r="M84" s="235"/>
      <c r="N84" s="235"/>
      <c r="O84" s="235"/>
    </row>
    <row r="85" spans="3:15" ht="12.75">
      <c r="C85" s="194" t="s">
        <v>49</v>
      </c>
      <c r="D85" s="235">
        <v>12</v>
      </c>
      <c r="E85" s="239">
        <f t="shared" si="9"/>
        <v>40</v>
      </c>
      <c r="F85" s="235">
        <v>18</v>
      </c>
      <c r="G85" s="239">
        <f t="shared" si="10"/>
        <v>60</v>
      </c>
      <c r="H85" s="227">
        <f t="shared" si="11"/>
        <v>30</v>
      </c>
      <c r="I85" s="282">
        <f>100/H105*H85</f>
        <v>0.08151066431191414</v>
      </c>
      <c r="J85" s="235"/>
      <c r="K85" s="235"/>
      <c r="L85" s="235"/>
      <c r="M85" s="235"/>
      <c r="N85" s="235"/>
      <c r="O85" s="235"/>
    </row>
    <row r="86" spans="3:15" ht="12.75">
      <c r="C86" s="194" t="s">
        <v>22</v>
      </c>
      <c r="D86" s="235">
        <v>19</v>
      </c>
      <c r="E86" s="239">
        <f t="shared" si="9"/>
        <v>50</v>
      </c>
      <c r="F86" s="235">
        <v>19</v>
      </c>
      <c r="G86" s="239">
        <f t="shared" si="10"/>
        <v>50</v>
      </c>
      <c r="H86" s="227">
        <f t="shared" si="11"/>
        <v>38</v>
      </c>
      <c r="I86" s="282">
        <f>100/H105*H86</f>
        <v>0.10324684146175792</v>
      </c>
      <c r="J86" s="235"/>
      <c r="K86" s="235"/>
      <c r="L86" s="235"/>
      <c r="M86" s="235"/>
      <c r="N86" s="235"/>
      <c r="O86" s="235"/>
    </row>
    <row r="87" spans="3:15" ht="12.75">
      <c r="C87" s="193" t="s">
        <v>139</v>
      </c>
      <c r="D87" s="232">
        <f>SUM(D77:D86)</f>
        <v>324</v>
      </c>
      <c r="E87" s="233">
        <f>100/H87*D87</f>
        <v>44.38356164383561</v>
      </c>
      <c r="F87" s="232">
        <f>SUM(F77:F86)</f>
        <v>406</v>
      </c>
      <c r="G87" s="233">
        <f>100/H87*F87</f>
        <v>55.61643835616438</v>
      </c>
      <c r="H87" s="232">
        <f>SUM(H77:H86)</f>
        <v>730</v>
      </c>
      <c r="I87" s="234">
        <f>100/H105*H87</f>
        <v>1.983426164923244</v>
      </c>
      <c r="J87" s="233"/>
      <c r="K87" s="233"/>
      <c r="L87" s="233"/>
      <c r="M87" s="233"/>
      <c r="N87" s="233"/>
      <c r="O87" s="233"/>
    </row>
    <row r="88" spans="3:15" ht="12.75">
      <c r="C88" s="193"/>
      <c r="D88" s="240"/>
      <c r="E88" s="233"/>
      <c r="F88" s="240"/>
      <c r="G88" s="233"/>
      <c r="H88" s="235"/>
      <c r="I88" s="237"/>
      <c r="J88" s="267"/>
      <c r="K88" s="267"/>
      <c r="L88" s="267"/>
      <c r="M88" s="267"/>
      <c r="N88" s="267"/>
      <c r="O88" s="267"/>
    </row>
    <row r="89" spans="3:15" ht="12.75">
      <c r="C89" s="194" t="s">
        <v>52</v>
      </c>
      <c r="D89" s="278">
        <v>0</v>
      </c>
      <c r="E89" s="239">
        <f aca="true" t="shared" si="12" ref="E89:E102">100/H89*D89</f>
        <v>0</v>
      </c>
      <c r="F89" s="278">
        <v>2</v>
      </c>
      <c r="G89" s="239">
        <f aca="true" t="shared" si="13" ref="G89:G102">100/H89*F89</f>
        <v>100</v>
      </c>
      <c r="H89" s="227">
        <f aca="true" t="shared" si="14" ref="H89:H102">SUM(D89,F89)</f>
        <v>2</v>
      </c>
      <c r="I89" s="282">
        <f>100/H105*H89</f>
        <v>0.005434044287460943</v>
      </c>
      <c r="J89" s="266"/>
      <c r="K89" s="266"/>
      <c r="L89" s="266"/>
      <c r="M89" s="266"/>
      <c r="N89" s="266"/>
      <c r="O89" s="266"/>
    </row>
    <row r="90" spans="3:15" ht="12.75">
      <c r="C90" s="194" t="s">
        <v>441</v>
      </c>
      <c r="D90" s="235">
        <v>1</v>
      </c>
      <c r="E90" s="239">
        <f t="shared" si="12"/>
        <v>100</v>
      </c>
      <c r="F90" s="235">
        <v>0</v>
      </c>
      <c r="G90" s="239">
        <f t="shared" si="13"/>
        <v>0</v>
      </c>
      <c r="H90" s="227">
        <f t="shared" si="14"/>
        <v>1</v>
      </c>
      <c r="I90" s="282">
        <f>100/H105*H90</f>
        <v>0.0027170221437304715</v>
      </c>
      <c r="J90" s="266"/>
      <c r="K90" s="266"/>
      <c r="L90" s="266"/>
      <c r="M90" s="266"/>
      <c r="N90" s="266"/>
      <c r="O90" s="266"/>
    </row>
    <row r="91" spans="3:15" ht="12.75">
      <c r="C91" s="194" t="s">
        <v>542</v>
      </c>
      <c r="D91" s="235">
        <v>2</v>
      </c>
      <c r="E91" s="239">
        <f t="shared" si="12"/>
        <v>66.66666666666667</v>
      </c>
      <c r="F91" s="235">
        <v>1</v>
      </c>
      <c r="G91" s="239">
        <f t="shared" si="13"/>
        <v>33.333333333333336</v>
      </c>
      <c r="H91" s="227">
        <f t="shared" si="14"/>
        <v>3</v>
      </c>
      <c r="I91" s="282">
        <f>100/H105*H91</f>
        <v>0.008151066431191414</v>
      </c>
      <c r="J91" s="266"/>
      <c r="K91" s="266"/>
      <c r="L91" s="266"/>
      <c r="M91" s="266"/>
      <c r="N91" s="266"/>
      <c r="O91" s="266"/>
    </row>
    <row r="92" spans="3:15" ht="12.75">
      <c r="C92" s="194" t="s">
        <v>467</v>
      </c>
      <c r="D92" s="283">
        <v>0</v>
      </c>
      <c r="E92" s="239">
        <f t="shared" si="12"/>
        <v>0</v>
      </c>
      <c r="F92" s="283">
        <v>2</v>
      </c>
      <c r="G92" s="239">
        <f t="shared" si="13"/>
        <v>100</v>
      </c>
      <c r="H92" s="227">
        <f t="shared" si="14"/>
        <v>2</v>
      </c>
      <c r="I92" s="282">
        <f>100/H105*H92</f>
        <v>0.005434044287460943</v>
      </c>
      <c r="J92" s="235"/>
      <c r="K92" s="235"/>
      <c r="L92" s="235"/>
      <c r="M92" s="235"/>
      <c r="N92" s="235"/>
      <c r="O92" s="235"/>
    </row>
    <row r="93" spans="3:15" ht="12.75">
      <c r="C93" s="194" t="s">
        <v>44</v>
      </c>
      <c r="D93" s="235">
        <v>1</v>
      </c>
      <c r="E93" s="239">
        <f t="shared" si="12"/>
        <v>16.666666666666668</v>
      </c>
      <c r="F93" s="235">
        <v>5</v>
      </c>
      <c r="G93" s="239">
        <f t="shared" si="13"/>
        <v>83.33333333333334</v>
      </c>
      <c r="H93" s="227">
        <f t="shared" si="14"/>
        <v>6</v>
      </c>
      <c r="I93" s="282">
        <f>100/H105*H93</f>
        <v>0.01630213286238283</v>
      </c>
      <c r="J93" s="235"/>
      <c r="K93" s="235"/>
      <c r="L93" s="235"/>
      <c r="M93" s="235"/>
      <c r="N93" s="235"/>
      <c r="O93" s="235"/>
    </row>
    <row r="94" spans="3:15" ht="12.75">
      <c r="C94" s="194" t="s">
        <v>442</v>
      </c>
      <c r="D94" s="272">
        <v>13</v>
      </c>
      <c r="E94" s="239">
        <f t="shared" si="12"/>
        <v>56.52173913043478</v>
      </c>
      <c r="F94" s="272">
        <v>10</v>
      </c>
      <c r="G94" s="239">
        <f t="shared" si="13"/>
        <v>43.47826086956522</v>
      </c>
      <c r="H94" s="227">
        <f t="shared" si="14"/>
        <v>23</v>
      </c>
      <c r="I94" s="282">
        <f>100/H105*H94</f>
        <v>0.062491509305800844</v>
      </c>
      <c r="J94" s="235"/>
      <c r="K94" s="235"/>
      <c r="L94" s="235"/>
      <c r="M94" s="235"/>
      <c r="N94" s="235"/>
      <c r="O94" s="235"/>
    </row>
    <row r="95" spans="3:16" ht="12.75">
      <c r="C95" s="194" t="s">
        <v>475</v>
      </c>
      <c r="D95" s="272">
        <v>1</v>
      </c>
      <c r="E95" s="239">
        <f t="shared" si="12"/>
        <v>100</v>
      </c>
      <c r="F95" s="272">
        <v>0</v>
      </c>
      <c r="G95" s="239">
        <f t="shared" si="13"/>
        <v>0</v>
      </c>
      <c r="H95" s="227">
        <f t="shared" si="14"/>
        <v>1</v>
      </c>
      <c r="I95" s="282">
        <f>100/H105*H95</f>
        <v>0.0027170221437304715</v>
      </c>
      <c r="J95" s="235"/>
      <c r="K95" s="235"/>
      <c r="L95" s="235"/>
      <c r="M95" s="235"/>
      <c r="N95" s="235"/>
      <c r="O95" s="235"/>
      <c r="P95" s="235"/>
    </row>
    <row r="96" spans="3:15" ht="12.75">
      <c r="C96" s="194" t="s">
        <v>73</v>
      </c>
      <c r="D96" s="235">
        <v>1</v>
      </c>
      <c r="E96" s="239">
        <f t="shared" si="12"/>
        <v>100</v>
      </c>
      <c r="F96" s="235">
        <v>0</v>
      </c>
      <c r="G96" s="239">
        <f t="shared" si="13"/>
        <v>0</v>
      </c>
      <c r="H96" s="227">
        <f t="shared" si="14"/>
        <v>1</v>
      </c>
      <c r="I96" s="282">
        <f>100/H105*H96</f>
        <v>0.0027170221437304715</v>
      </c>
      <c r="J96" s="235"/>
      <c r="K96" s="235"/>
      <c r="L96" s="274"/>
      <c r="M96" s="275"/>
      <c r="N96" s="235"/>
      <c r="O96" s="235"/>
    </row>
    <row r="97" spans="3:15" ht="12.75">
      <c r="C97" s="194" t="s">
        <v>62</v>
      </c>
      <c r="D97" s="235">
        <v>1</v>
      </c>
      <c r="E97" s="239">
        <f t="shared" si="12"/>
        <v>50</v>
      </c>
      <c r="F97" s="235">
        <v>1</v>
      </c>
      <c r="G97" s="239">
        <f t="shared" si="13"/>
        <v>50</v>
      </c>
      <c r="H97" s="227">
        <f t="shared" si="14"/>
        <v>2</v>
      </c>
      <c r="I97" s="282">
        <f>100/H105*H97</f>
        <v>0.005434044287460943</v>
      </c>
      <c r="J97" s="235"/>
      <c r="K97" s="235"/>
      <c r="L97" s="235"/>
      <c r="M97" s="235"/>
      <c r="N97" s="235"/>
      <c r="O97" s="235"/>
    </row>
    <row r="98" spans="3:15" ht="12.75">
      <c r="C98" s="194" t="s">
        <v>63</v>
      </c>
      <c r="D98" s="235">
        <v>1</v>
      </c>
      <c r="E98" s="239">
        <f t="shared" si="12"/>
        <v>100</v>
      </c>
      <c r="F98" s="235">
        <v>0</v>
      </c>
      <c r="G98" s="239">
        <f t="shared" si="13"/>
        <v>0</v>
      </c>
      <c r="H98" s="227">
        <f t="shared" si="14"/>
        <v>1</v>
      </c>
      <c r="I98" s="282">
        <f>100/H105*H98</f>
        <v>0.0027170221437304715</v>
      </c>
      <c r="J98" s="235"/>
      <c r="K98" s="235"/>
      <c r="L98" s="235"/>
      <c r="M98" s="235"/>
      <c r="N98" s="235"/>
      <c r="O98" s="235"/>
    </row>
    <row r="99" spans="3:15" ht="12.75">
      <c r="C99" s="194" t="s">
        <v>38</v>
      </c>
      <c r="D99" s="230">
        <v>74</v>
      </c>
      <c r="E99" s="239">
        <f t="shared" si="12"/>
        <v>77.08333333333334</v>
      </c>
      <c r="F99" s="230">
        <v>22</v>
      </c>
      <c r="G99" s="239">
        <f t="shared" si="13"/>
        <v>22.916666666666668</v>
      </c>
      <c r="H99" s="227">
        <f t="shared" si="14"/>
        <v>96</v>
      </c>
      <c r="I99" s="282">
        <f>100/H105*H99</f>
        <v>0.26083412579812526</v>
      </c>
      <c r="J99" s="235"/>
      <c r="K99" s="235"/>
      <c r="L99" s="235"/>
      <c r="M99" s="235"/>
      <c r="N99" s="235"/>
      <c r="O99" s="235"/>
    </row>
    <row r="100" spans="3:15" ht="12.75">
      <c r="C100" s="194" t="s">
        <v>27</v>
      </c>
      <c r="D100" s="235">
        <v>0</v>
      </c>
      <c r="E100" s="239">
        <f t="shared" si="12"/>
        <v>0</v>
      </c>
      <c r="F100" s="235">
        <v>3</v>
      </c>
      <c r="G100" s="239">
        <f t="shared" si="13"/>
        <v>100</v>
      </c>
      <c r="H100" s="227">
        <f t="shared" si="14"/>
        <v>3</v>
      </c>
      <c r="I100" s="282">
        <f>100/H105*H100</f>
        <v>0.008151066431191414</v>
      </c>
      <c r="J100" s="235"/>
      <c r="K100" s="235"/>
      <c r="L100" s="235"/>
      <c r="M100" s="235"/>
      <c r="N100" s="235"/>
      <c r="O100" s="235"/>
    </row>
    <row r="101" spans="3:15" ht="12.75">
      <c r="C101" s="194" t="s">
        <v>479</v>
      </c>
      <c r="D101" s="229">
        <v>6</v>
      </c>
      <c r="E101" s="239">
        <f t="shared" si="12"/>
        <v>46.15384615384615</v>
      </c>
      <c r="F101" s="229">
        <v>7</v>
      </c>
      <c r="G101" s="239">
        <f t="shared" si="13"/>
        <v>53.84615384615385</v>
      </c>
      <c r="H101" s="227">
        <f t="shared" si="14"/>
        <v>13</v>
      </c>
      <c r="I101" s="282">
        <f>100/H105*H101</f>
        <v>0.03532128786849613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21</v>
      </c>
      <c r="D102" s="235">
        <v>82</v>
      </c>
      <c r="E102" s="239">
        <f t="shared" si="12"/>
        <v>54.30463576158941</v>
      </c>
      <c r="F102" s="235">
        <v>69</v>
      </c>
      <c r="G102" s="239">
        <f t="shared" si="13"/>
        <v>45.6953642384106</v>
      </c>
      <c r="H102" s="227">
        <f t="shared" si="14"/>
        <v>151</v>
      </c>
      <c r="I102" s="282">
        <f>100/H105*H102</f>
        <v>0.4102703437033012</v>
      </c>
      <c r="J102" s="235"/>
      <c r="K102" s="235"/>
      <c r="L102" s="235"/>
      <c r="M102" s="235"/>
      <c r="N102" s="235"/>
      <c r="O102" s="235"/>
    </row>
    <row r="103" spans="3:15" ht="12.75">
      <c r="C103" s="193" t="s">
        <v>142</v>
      </c>
      <c r="D103" s="232">
        <f>SUM(D89:D102)</f>
        <v>183</v>
      </c>
      <c r="E103" s="241">
        <f>100/H103*D103</f>
        <v>59.99999999999999</v>
      </c>
      <c r="F103" s="232">
        <f>SUM(F89:F102)</f>
        <v>122</v>
      </c>
      <c r="G103" s="241">
        <f>100/H103*F103</f>
        <v>40</v>
      </c>
      <c r="H103" s="232">
        <f>SUM(D103,F103)</f>
        <v>305</v>
      </c>
      <c r="I103" s="234">
        <f>100/H105*H103</f>
        <v>0.8286917538377938</v>
      </c>
      <c r="J103" s="233"/>
      <c r="K103" s="233"/>
      <c r="L103" s="233"/>
      <c r="M103" s="233"/>
      <c r="N103" s="233"/>
      <c r="O103" s="233"/>
    </row>
    <row r="104" spans="3:15" ht="12.75">
      <c r="C104" s="195"/>
      <c r="D104" s="250"/>
      <c r="E104" s="251"/>
      <c r="F104" s="250"/>
      <c r="G104" s="251"/>
      <c r="H104" s="252"/>
      <c r="I104" s="253"/>
      <c r="J104" s="268"/>
      <c r="K104" s="268"/>
      <c r="L104" s="268"/>
      <c r="M104" s="268"/>
      <c r="N104" s="268"/>
      <c r="O104" s="268"/>
    </row>
    <row r="105" spans="3:15" ht="12.75">
      <c r="C105" s="193" t="s">
        <v>92</v>
      </c>
      <c r="D105" s="232">
        <f>SUM(D89:D102,D77:D86,D67:D74,D51:D63,D14:D48)</f>
        <v>18379</v>
      </c>
      <c r="E105" s="241">
        <f>100/H105*D105</f>
        <v>49.936149979622336</v>
      </c>
      <c r="F105" s="232">
        <f>SUM(F89:F102,F77:F86,F67:F74,F51:F63,F14:F48)</f>
        <v>18425</v>
      </c>
      <c r="G105" s="241">
        <f>100/H105*F105</f>
        <v>50.06113299823394</v>
      </c>
      <c r="H105" s="232">
        <f>SUM(H103,H87,H75,H65,H49)</f>
        <v>36805</v>
      </c>
      <c r="I105" s="254">
        <f>100/H105*H105%</f>
        <v>1</v>
      </c>
      <c r="J105" s="269"/>
      <c r="K105" s="269"/>
      <c r="L105" s="269"/>
      <c r="M105" s="269"/>
      <c r="N105" s="269"/>
      <c r="O105" s="269"/>
    </row>
    <row r="106" spans="3:15" ht="12.75">
      <c r="C106" s="196"/>
      <c r="D106" s="255"/>
      <c r="E106" s="256"/>
      <c r="F106" s="255"/>
      <c r="G106" s="256"/>
      <c r="H106" s="255"/>
      <c r="I106" s="257"/>
      <c r="J106" s="270"/>
      <c r="K106" s="270"/>
      <c r="L106" s="270"/>
      <c r="M106" s="270"/>
      <c r="N106" s="270"/>
      <c r="O106" s="270"/>
    </row>
    <row r="107" spans="3:15" ht="13.5" thickBot="1">
      <c r="C107" s="197"/>
      <c r="D107" s="258"/>
      <c r="E107" s="259"/>
      <c r="F107" s="260"/>
      <c r="G107" s="259"/>
      <c r="H107" s="258"/>
      <c r="I107" s="261"/>
      <c r="J107" s="235"/>
      <c r="K107" s="235"/>
      <c r="L107" s="235"/>
      <c r="M107" s="235"/>
      <c r="N107" s="235"/>
      <c r="O107" s="235"/>
    </row>
    <row r="108" spans="11:15" ht="12.75">
      <c r="K108" s="278"/>
      <c r="L108" s="278"/>
      <c r="M108" s="278"/>
      <c r="N108" s="278"/>
      <c r="O108" s="278"/>
    </row>
  </sheetData>
  <printOptions/>
  <pageMargins left="0.75" right="0.75" top="1" bottom="1" header="0" footer="0"/>
  <pageSetup fitToHeight="3" fitToWidth="1"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0"/>
  <sheetViews>
    <sheetView workbookViewId="0" topLeftCell="A4">
      <selection activeCell="A110" sqref="A1:I110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9.00390625" style="198" customWidth="1"/>
    <col min="6" max="6" width="8.421875" style="198" customWidth="1"/>
    <col min="7" max="7" width="8.28125" style="198" customWidth="1"/>
    <col min="8" max="8" width="14.57421875" style="198" customWidth="1"/>
    <col min="9" max="9" width="8.71093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557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558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35">
        <v>2</v>
      </c>
      <c r="E14" s="239">
        <f aca="true" t="shared" si="0" ref="E14:E49">100/H14*D14</f>
        <v>33.333333333333336</v>
      </c>
      <c r="F14" s="235">
        <v>4</v>
      </c>
      <c r="G14" s="239">
        <f aca="true" t="shared" si="1" ref="G14:G49">100/H14*F14</f>
        <v>66.66666666666667</v>
      </c>
      <c r="H14" s="227">
        <f aca="true" t="shared" si="2" ref="H14:H48">SUM(D14,F14)</f>
        <v>6</v>
      </c>
      <c r="I14" s="282">
        <f>100/H107*H14</f>
        <v>0.016289297931259165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35">
        <v>39</v>
      </c>
      <c r="E15" s="239">
        <f t="shared" si="0"/>
        <v>53.42465753424657</v>
      </c>
      <c r="F15" s="235">
        <v>34</v>
      </c>
      <c r="G15" s="239">
        <f t="shared" si="1"/>
        <v>46.57534246575342</v>
      </c>
      <c r="H15" s="227">
        <f t="shared" si="2"/>
        <v>73</v>
      </c>
      <c r="I15" s="282">
        <f>100/H107*H15</f>
        <v>0.19818645816365316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35">
        <v>1</v>
      </c>
      <c r="E16" s="239">
        <f t="shared" si="0"/>
        <v>50</v>
      </c>
      <c r="F16" s="235">
        <v>1</v>
      </c>
      <c r="G16" s="239">
        <f t="shared" si="1"/>
        <v>50</v>
      </c>
      <c r="H16" s="227">
        <f t="shared" si="2"/>
        <v>2</v>
      </c>
      <c r="I16" s="282">
        <f>100/H107*H16</f>
        <v>0.005429765977086388</v>
      </c>
      <c r="J16" s="235"/>
      <c r="K16" s="235"/>
      <c r="L16" s="235"/>
      <c r="M16" s="235"/>
      <c r="N16" s="235"/>
      <c r="O16" s="235"/>
    </row>
    <row r="17" spans="3:15" ht="12.75">
      <c r="C17" s="194" t="s">
        <v>67</v>
      </c>
      <c r="D17" s="272">
        <v>0</v>
      </c>
      <c r="E17" s="239">
        <f t="shared" si="0"/>
        <v>0</v>
      </c>
      <c r="F17" s="272">
        <v>1</v>
      </c>
      <c r="G17" s="239">
        <f t="shared" si="1"/>
        <v>100</v>
      </c>
      <c r="H17" s="227">
        <f t="shared" si="2"/>
        <v>1</v>
      </c>
      <c r="I17" s="282">
        <f>100/H107*H17</f>
        <v>0.002714882988543194</v>
      </c>
      <c r="J17" s="235"/>
      <c r="K17" s="235"/>
      <c r="L17" s="235"/>
      <c r="M17" s="235"/>
      <c r="N17" s="235"/>
      <c r="O17" s="235"/>
    </row>
    <row r="18" spans="3:15" ht="12.75">
      <c r="C18" s="194" t="s">
        <v>511</v>
      </c>
      <c r="D18" s="272">
        <v>2</v>
      </c>
      <c r="E18" s="239">
        <f t="shared" si="0"/>
        <v>50</v>
      </c>
      <c r="F18" s="272">
        <v>2</v>
      </c>
      <c r="G18" s="239">
        <f t="shared" si="1"/>
        <v>50</v>
      </c>
      <c r="H18" s="227">
        <f t="shared" si="2"/>
        <v>4</v>
      </c>
      <c r="I18" s="282">
        <f>100/H107*H18</f>
        <v>0.010859531954172776</v>
      </c>
      <c r="J18" s="235"/>
      <c r="K18" s="235"/>
      <c r="L18" s="235"/>
      <c r="M18" s="235"/>
      <c r="N18" s="235"/>
      <c r="O18" s="235"/>
    </row>
    <row r="19" spans="3:15" ht="12.75">
      <c r="C19" s="194" t="s">
        <v>39</v>
      </c>
      <c r="D19" s="235">
        <v>5</v>
      </c>
      <c r="E19" s="239">
        <f t="shared" si="0"/>
        <v>62.5</v>
      </c>
      <c r="F19" s="235">
        <v>3</v>
      </c>
      <c r="G19" s="239">
        <f t="shared" si="1"/>
        <v>37.5</v>
      </c>
      <c r="H19" s="227">
        <f t="shared" si="2"/>
        <v>8</v>
      </c>
      <c r="I19" s="282">
        <f>100/H107*H19</f>
        <v>0.021719063908345552</v>
      </c>
      <c r="J19" s="235"/>
      <c r="K19" s="235"/>
      <c r="L19" s="235"/>
      <c r="M19" s="235"/>
      <c r="N19" s="235"/>
      <c r="O19" s="235"/>
    </row>
    <row r="20" spans="3:15" ht="12.75">
      <c r="C20" s="194" t="s">
        <v>20</v>
      </c>
      <c r="D20" s="235">
        <v>16</v>
      </c>
      <c r="E20" s="239">
        <f t="shared" si="0"/>
        <v>51.61290322580645</v>
      </c>
      <c r="F20" s="235">
        <v>15</v>
      </c>
      <c r="G20" s="239">
        <f t="shared" si="1"/>
        <v>48.387096774193544</v>
      </c>
      <c r="H20" s="227">
        <f t="shared" si="2"/>
        <v>31</v>
      </c>
      <c r="I20" s="282">
        <f>100/H107*H20</f>
        <v>0.08416137264483901</v>
      </c>
      <c r="J20" s="235"/>
      <c r="K20" s="235"/>
      <c r="L20" s="235"/>
      <c r="M20" s="235"/>
      <c r="N20" s="235"/>
      <c r="O20" s="235"/>
    </row>
    <row r="21" spans="3:15" ht="12.75">
      <c r="C21" s="194" t="s">
        <v>396</v>
      </c>
      <c r="D21" s="235">
        <v>1</v>
      </c>
      <c r="E21" s="239">
        <f t="shared" si="0"/>
        <v>8.333333333333334</v>
      </c>
      <c r="F21" s="235">
        <v>11</v>
      </c>
      <c r="G21" s="239">
        <f t="shared" si="1"/>
        <v>91.66666666666667</v>
      </c>
      <c r="H21" s="227">
        <f t="shared" si="2"/>
        <v>12</v>
      </c>
      <c r="I21" s="282">
        <f>100/H107*H21</f>
        <v>0.03257859586251833</v>
      </c>
      <c r="J21" s="235"/>
      <c r="K21" s="235"/>
      <c r="L21" s="235"/>
      <c r="M21" s="235"/>
      <c r="N21" s="235"/>
      <c r="O21" s="235"/>
    </row>
    <row r="22" spans="3:15" ht="12.75">
      <c r="C22" s="194" t="s">
        <v>494</v>
      </c>
      <c r="D22" s="235">
        <v>2</v>
      </c>
      <c r="E22" s="239">
        <f t="shared" si="0"/>
        <v>40</v>
      </c>
      <c r="F22" s="235">
        <v>3</v>
      </c>
      <c r="G22" s="239">
        <f t="shared" si="1"/>
        <v>60</v>
      </c>
      <c r="H22" s="227">
        <f t="shared" si="2"/>
        <v>5</v>
      </c>
      <c r="I22" s="282">
        <f>100/H107*H22</f>
        <v>0.01357441494271597</v>
      </c>
      <c r="J22" s="235"/>
      <c r="K22" s="235"/>
      <c r="L22" s="235"/>
      <c r="M22" s="235"/>
      <c r="N22" s="235"/>
      <c r="O22" s="235"/>
    </row>
    <row r="23" spans="3:15" ht="12.75">
      <c r="C23" s="194" t="s">
        <v>18</v>
      </c>
      <c r="D23" s="235">
        <v>12</v>
      </c>
      <c r="E23" s="239">
        <f t="shared" si="0"/>
        <v>44.44444444444444</v>
      </c>
      <c r="F23" s="235">
        <v>15</v>
      </c>
      <c r="G23" s="239">
        <f t="shared" si="1"/>
        <v>55.55555555555556</v>
      </c>
      <c r="H23" s="227">
        <f t="shared" si="2"/>
        <v>27</v>
      </c>
      <c r="I23" s="282">
        <f>100/H107*H23</f>
        <v>0.07330184069066624</v>
      </c>
      <c r="J23" s="235"/>
      <c r="K23" s="235"/>
      <c r="L23" s="235"/>
      <c r="M23" s="235"/>
      <c r="N23" s="235"/>
      <c r="O23" s="235"/>
    </row>
    <row r="24" spans="3:15" ht="12.75">
      <c r="C24" s="194" t="s">
        <v>195</v>
      </c>
      <c r="D24" s="235">
        <v>1</v>
      </c>
      <c r="E24" s="239">
        <f t="shared" si="0"/>
        <v>100</v>
      </c>
      <c r="F24" s="235">
        <v>0</v>
      </c>
      <c r="G24" s="239">
        <f t="shared" si="1"/>
        <v>0</v>
      </c>
      <c r="H24" s="227">
        <f t="shared" si="2"/>
        <v>1</v>
      </c>
      <c r="I24" s="282">
        <f>100/H107*H24</f>
        <v>0.002714882988543194</v>
      </c>
      <c r="J24" s="235"/>
      <c r="K24" s="235"/>
      <c r="L24" s="235"/>
      <c r="M24" s="235"/>
      <c r="N24" s="235"/>
      <c r="O24" s="235"/>
    </row>
    <row r="25" spans="3:15" ht="12.75">
      <c r="C25" s="194" t="s">
        <v>66</v>
      </c>
      <c r="D25" s="272">
        <v>1</v>
      </c>
      <c r="E25" s="239">
        <f t="shared" si="0"/>
        <v>20</v>
      </c>
      <c r="F25" s="272">
        <v>4</v>
      </c>
      <c r="G25" s="239">
        <f t="shared" si="1"/>
        <v>80</v>
      </c>
      <c r="H25" s="227">
        <f t="shared" si="2"/>
        <v>5</v>
      </c>
      <c r="I25" s="282">
        <f>100/H107*H25</f>
        <v>0.01357441494271597</v>
      </c>
      <c r="J25" s="235"/>
      <c r="K25" s="235"/>
      <c r="L25" s="235"/>
      <c r="M25" s="235"/>
      <c r="N25" s="235"/>
      <c r="O25" s="235"/>
    </row>
    <row r="26" spans="3:15" ht="12.75">
      <c r="C26" s="194" t="s">
        <v>551</v>
      </c>
      <c r="D26" s="272">
        <v>1</v>
      </c>
      <c r="E26" s="239">
        <f t="shared" si="0"/>
        <v>100</v>
      </c>
      <c r="F26" s="272">
        <v>0</v>
      </c>
      <c r="G26" s="239">
        <f t="shared" si="1"/>
        <v>0</v>
      </c>
      <c r="H26" s="227">
        <f t="shared" si="2"/>
        <v>1</v>
      </c>
      <c r="I26" s="282">
        <f>100/H107*H26</f>
        <v>0.002714882988543194</v>
      </c>
      <c r="J26" s="235"/>
      <c r="K26" s="235"/>
      <c r="L26" s="235"/>
      <c r="M26" s="235"/>
      <c r="N26" s="235"/>
      <c r="O26" s="235"/>
    </row>
    <row r="27" spans="3:18" ht="12.75">
      <c r="C27" s="194" t="s">
        <v>69</v>
      </c>
      <c r="D27" s="227">
        <v>15626</v>
      </c>
      <c r="E27" s="239">
        <f t="shared" si="0"/>
        <v>49.71841293073277</v>
      </c>
      <c r="F27" s="227">
        <v>15803</v>
      </c>
      <c r="G27" s="239">
        <f t="shared" si="1"/>
        <v>50.28158706926724</v>
      </c>
      <c r="H27" s="227">
        <f t="shared" si="2"/>
        <v>31429</v>
      </c>
      <c r="I27" s="282">
        <f>100/H107*H27</f>
        <v>85.32605744692404</v>
      </c>
      <c r="J27" s="235"/>
      <c r="K27" s="235"/>
      <c r="L27" s="235"/>
      <c r="M27" s="235"/>
      <c r="N27" s="235"/>
      <c r="O27" s="235"/>
      <c r="Q27" s="226"/>
      <c r="R27" s="226"/>
    </row>
    <row r="28" spans="3:16" ht="12.75">
      <c r="C28" s="194" t="s">
        <v>33</v>
      </c>
      <c r="D28" s="235">
        <v>0</v>
      </c>
      <c r="E28" s="239">
        <f t="shared" si="0"/>
        <v>0</v>
      </c>
      <c r="F28" s="235">
        <v>2</v>
      </c>
      <c r="G28" s="239">
        <f t="shared" si="1"/>
        <v>100</v>
      </c>
      <c r="H28" s="227">
        <f t="shared" si="2"/>
        <v>2</v>
      </c>
      <c r="I28" s="282">
        <f>100/H107*H28</f>
        <v>0.005429765977086388</v>
      </c>
      <c r="J28" s="235"/>
      <c r="K28" s="235"/>
      <c r="L28" s="235"/>
      <c r="M28" s="235"/>
      <c r="N28" s="235"/>
      <c r="O28" s="235"/>
      <c r="P28" s="235"/>
    </row>
    <row r="29" spans="3:15" ht="12.75">
      <c r="C29" s="194" t="s">
        <v>4</v>
      </c>
      <c r="D29" s="235">
        <v>64</v>
      </c>
      <c r="E29" s="239">
        <f t="shared" si="0"/>
        <v>51.2</v>
      </c>
      <c r="F29" s="235">
        <v>61</v>
      </c>
      <c r="G29" s="239">
        <f t="shared" si="1"/>
        <v>48.800000000000004</v>
      </c>
      <c r="H29" s="227">
        <f t="shared" si="2"/>
        <v>125</v>
      </c>
      <c r="I29" s="282">
        <f>100/H107*H29</f>
        <v>0.3393603735678992</v>
      </c>
      <c r="J29" s="235"/>
      <c r="K29" s="235"/>
      <c r="L29" s="235"/>
      <c r="M29" s="235"/>
      <c r="N29" s="235"/>
      <c r="O29" s="235"/>
    </row>
    <row r="30" spans="3:15" ht="12.75">
      <c r="C30" s="194" t="s">
        <v>421</v>
      </c>
      <c r="D30" s="235">
        <v>13</v>
      </c>
      <c r="E30" s="239">
        <f t="shared" si="0"/>
        <v>56.52173913043478</v>
      </c>
      <c r="F30" s="235">
        <v>10</v>
      </c>
      <c r="G30" s="239">
        <f t="shared" si="1"/>
        <v>43.47826086956522</v>
      </c>
      <c r="H30" s="227">
        <f t="shared" si="2"/>
        <v>23</v>
      </c>
      <c r="I30" s="282">
        <f>100/H107*H30</f>
        <v>0.06244230873649346</v>
      </c>
      <c r="J30" s="235"/>
      <c r="K30" s="235"/>
      <c r="L30" s="235"/>
      <c r="M30" s="235"/>
      <c r="N30" s="235"/>
      <c r="O30" s="235"/>
    </row>
    <row r="31" spans="3:15" ht="12.75">
      <c r="C31" s="194" t="s">
        <v>65</v>
      </c>
      <c r="D31" s="235">
        <v>3</v>
      </c>
      <c r="E31" s="239">
        <f t="shared" si="0"/>
        <v>75</v>
      </c>
      <c r="F31" s="235">
        <v>1</v>
      </c>
      <c r="G31" s="239">
        <f t="shared" si="1"/>
        <v>25</v>
      </c>
      <c r="H31" s="227">
        <f t="shared" si="2"/>
        <v>4</v>
      </c>
      <c r="I31" s="282">
        <f>100/H107*H31</f>
        <v>0.010859531954172776</v>
      </c>
      <c r="J31" s="235"/>
      <c r="K31" s="235"/>
      <c r="L31" s="235"/>
      <c r="M31" s="235"/>
      <c r="N31" s="235"/>
      <c r="O31" s="235"/>
    </row>
    <row r="32" spans="3:15" ht="12.75">
      <c r="C32" s="194" t="s">
        <v>50</v>
      </c>
      <c r="D32" s="235">
        <v>5</v>
      </c>
      <c r="E32" s="239">
        <f t="shared" si="0"/>
        <v>62.5</v>
      </c>
      <c r="F32" s="235">
        <v>3</v>
      </c>
      <c r="G32" s="239">
        <f t="shared" si="1"/>
        <v>37.5</v>
      </c>
      <c r="H32" s="227">
        <f t="shared" si="2"/>
        <v>8</v>
      </c>
      <c r="I32" s="282">
        <f>100/H107*H32</f>
        <v>0.021719063908345552</v>
      </c>
      <c r="J32" s="235"/>
      <c r="K32" s="235"/>
      <c r="L32" s="235"/>
      <c r="M32" s="235"/>
      <c r="N32" s="235"/>
      <c r="O32" s="235"/>
    </row>
    <row r="33" spans="3:15" ht="12.75">
      <c r="C33" s="194" t="s">
        <v>16</v>
      </c>
      <c r="D33" s="235">
        <v>4</v>
      </c>
      <c r="E33" s="239">
        <f t="shared" si="0"/>
        <v>40</v>
      </c>
      <c r="F33" s="235">
        <v>6</v>
      </c>
      <c r="G33" s="239">
        <f t="shared" si="1"/>
        <v>60</v>
      </c>
      <c r="H33" s="227">
        <f t="shared" si="2"/>
        <v>10</v>
      </c>
      <c r="I33" s="282">
        <f>100/H107*H33</f>
        <v>0.02714882988543194</v>
      </c>
      <c r="J33" s="235"/>
      <c r="K33" s="235"/>
      <c r="L33" s="235"/>
      <c r="M33" s="235"/>
      <c r="N33" s="235"/>
      <c r="O33" s="235"/>
    </row>
    <row r="34" spans="3:15" ht="12.75">
      <c r="C34" s="194" t="s">
        <v>7</v>
      </c>
      <c r="D34" s="235">
        <v>141</v>
      </c>
      <c r="E34" s="239">
        <f t="shared" si="0"/>
        <v>59.2436974789916</v>
      </c>
      <c r="F34" s="235">
        <v>97</v>
      </c>
      <c r="G34" s="239">
        <f t="shared" si="1"/>
        <v>40.7563025210084</v>
      </c>
      <c r="H34" s="227">
        <f t="shared" si="2"/>
        <v>238</v>
      </c>
      <c r="I34" s="282">
        <f>100/H107*H34</f>
        <v>0.6461421512732801</v>
      </c>
      <c r="J34" s="235"/>
      <c r="K34" s="235"/>
      <c r="L34" s="235"/>
      <c r="M34" s="235"/>
      <c r="N34" s="235"/>
      <c r="O34" s="235"/>
    </row>
    <row r="35" spans="3:15" ht="12.75">
      <c r="C35" s="194" t="s">
        <v>436</v>
      </c>
      <c r="D35" s="235">
        <v>1</v>
      </c>
      <c r="E35" s="239">
        <f t="shared" si="0"/>
        <v>33.333333333333336</v>
      </c>
      <c r="F35" s="235">
        <v>2</v>
      </c>
      <c r="G35" s="239">
        <f t="shared" si="1"/>
        <v>66.66666666666667</v>
      </c>
      <c r="H35" s="227">
        <f t="shared" si="2"/>
        <v>3</v>
      </c>
      <c r="I35" s="282">
        <f>100/H107*H35</f>
        <v>0.008144648965629582</v>
      </c>
      <c r="J35" s="235"/>
      <c r="K35" s="235"/>
      <c r="L35" s="235"/>
      <c r="M35" s="235"/>
      <c r="N35" s="235"/>
      <c r="O35" s="235"/>
    </row>
    <row r="36" spans="3:15" ht="12.75">
      <c r="C36" s="194" t="s">
        <v>56</v>
      </c>
      <c r="D36" s="235">
        <v>1</v>
      </c>
      <c r="E36" s="239">
        <f t="shared" si="0"/>
        <v>14.285714285714286</v>
      </c>
      <c r="F36" s="235">
        <v>6</v>
      </c>
      <c r="G36" s="239">
        <f t="shared" si="1"/>
        <v>85.71428571428572</v>
      </c>
      <c r="H36" s="227">
        <f t="shared" si="2"/>
        <v>7</v>
      </c>
      <c r="I36" s="282">
        <f>100/H107*H36</f>
        <v>0.01900418091980236</v>
      </c>
      <c r="J36" s="235"/>
      <c r="K36" s="235"/>
      <c r="L36" s="235"/>
      <c r="M36" s="235"/>
      <c r="N36" s="235"/>
      <c r="O36" s="235"/>
    </row>
    <row r="37" spans="3:15" ht="12.75">
      <c r="C37" s="194" t="s">
        <v>29</v>
      </c>
      <c r="D37" s="283">
        <v>0</v>
      </c>
      <c r="E37" s="239">
        <f t="shared" si="0"/>
        <v>0</v>
      </c>
      <c r="F37" s="283">
        <v>1</v>
      </c>
      <c r="G37" s="239">
        <f t="shared" si="1"/>
        <v>100</v>
      </c>
      <c r="H37" s="227">
        <f t="shared" si="2"/>
        <v>1</v>
      </c>
      <c r="I37" s="282">
        <f>100/H107*H37</f>
        <v>0.002714882988543194</v>
      </c>
      <c r="J37" s="235"/>
      <c r="K37" s="235"/>
      <c r="L37" s="235"/>
      <c r="M37" s="235"/>
      <c r="N37" s="235"/>
      <c r="O37" s="235"/>
    </row>
    <row r="38" spans="3:15" ht="12.75">
      <c r="C38" s="194" t="s">
        <v>37</v>
      </c>
      <c r="D38" s="235">
        <v>1</v>
      </c>
      <c r="E38" s="239">
        <f t="shared" si="0"/>
        <v>25</v>
      </c>
      <c r="F38" s="235">
        <v>3</v>
      </c>
      <c r="G38" s="239">
        <f t="shared" si="1"/>
        <v>75</v>
      </c>
      <c r="H38" s="227">
        <f t="shared" si="2"/>
        <v>4</v>
      </c>
      <c r="I38" s="282">
        <f>100/H107*H38</f>
        <v>0.010859531954172776</v>
      </c>
      <c r="J38" s="235"/>
      <c r="K38" s="235"/>
      <c r="L38" s="235"/>
      <c r="M38" s="235"/>
      <c r="N38" s="235"/>
      <c r="O38" s="235"/>
    </row>
    <row r="39" spans="3:15" ht="12.75">
      <c r="C39" s="194" t="s">
        <v>25</v>
      </c>
      <c r="D39" s="235">
        <v>18</v>
      </c>
      <c r="E39" s="239">
        <f t="shared" si="0"/>
        <v>66.66666666666667</v>
      </c>
      <c r="F39" s="235">
        <v>9</v>
      </c>
      <c r="G39" s="239">
        <f t="shared" si="1"/>
        <v>33.333333333333336</v>
      </c>
      <c r="H39" s="227">
        <f t="shared" si="2"/>
        <v>27</v>
      </c>
      <c r="I39" s="282">
        <f>100/H107*H39</f>
        <v>0.07330184069066624</v>
      </c>
      <c r="J39" s="235"/>
      <c r="K39" s="235"/>
      <c r="L39" s="235"/>
      <c r="M39" s="235"/>
      <c r="N39" s="235"/>
      <c r="O39" s="235"/>
    </row>
    <row r="40" spans="3:19" ht="12.75">
      <c r="C40" s="194" t="s">
        <v>47</v>
      </c>
      <c r="D40" s="235">
        <v>43</v>
      </c>
      <c r="E40" s="239">
        <f t="shared" si="0"/>
        <v>50.58823529411765</v>
      </c>
      <c r="F40" s="235">
        <v>42</v>
      </c>
      <c r="G40" s="239">
        <f t="shared" si="1"/>
        <v>49.411764705882355</v>
      </c>
      <c r="H40" s="227">
        <f t="shared" si="2"/>
        <v>85</v>
      </c>
      <c r="I40" s="282">
        <f>100/H107*H40</f>
        <v>0.23076505402617148</v>
      </c>
      <c r="J40" s="235"/>
      <c r="K40" s="235"/>
      <c r="L40" s="235"/>
      <c r="M40" s="235"/>
      <c r="N40" s="235"/>
      <c r="O40" s="235"/>
      <c r="Q40" s="226"/>
      <c r="R40" s="226"/>
      <c r="S40" s="226"/>
    </row>
    <row r="41" spans="3:15" ht="12.75">
      <c r="C41" s="194" t="s">
        <v>8</v>
      </c>
      <c r="D41" s="235">
        <v>22</v>
      </c>
      <c r="E41" s="239">
        <f t="shared" si="0"/>
        <v>44.89795918367347</v>
      </c>
      <c r="F41" s="235">
        <v>27</v>
      </c>
      <c r="G41" s="239">
        <f t="shared" si="1"/>
        <v>55.10204081632653</v>
      </c>
      <c r="H41" s="227">
        <f t="shared" si="2"/>
        <v>49</v>
      </c>
      <c r="I41" s="282">
        <f>100/H107*H41</f>
        <v>0.1330292664386165</v>
      </c>
      <c r="J41" s="235"/>
      <c r="K41" s="235"/>
      <c r="L41" s="235"/>
      <c r="M41" s="235"/>
      <c r="N41" s="235"/>
      <c r="O41" s="235"/>
    </row>
    <row r="42" spans="3:15" ht="12.75">
      <c r="C42" s="194" t="s">
        <v>118</v>
      </c>
      <c r="D42" s="235">
        <v>28</v>
      </c>
      <c r="E42" s="239">
        <f t="shared" si="0"/>
        <v>63.63636363636364</v>
      </c>
      <c r="F42" s="235">
        <v>16</v>
      </c>
      <c r="G42" s="239">
        <f t="shared" si="1"/>
        <v>36.36363636363637</v>
      </c>
      <c r="H42" s="227">
        <f t="shared" si="2"/>
        <v>44</v>
      </c>
      <c r="I42" s="282">
        <f>100/H107*H42</f>
        <v>0.11945485149590053</v>
      </c>
      <c r="J42" s="235"/>
      <c r="K42" s="235"/>
      <c r="L42" s="235"/>
      <c r="M42" s="235"/>
      <c r="N42" s="235"/>
      <c r="O42" s="235"/>
    </row>
    <row r="43" spans="3:15" ht="12.75">
      <c r="C43" s="194" t="s">
        <v>17</v>
      </c>
      <c r="D43" s="235">
        <v>10</v>
      </c>
      <c r="E43" s="239">
        <f t="shared" si="0"/>
        <v>55.55555555555556</v>
      </c>
      <c r="F43" s="235">
        <v>8</v>
      </c>
      <c r="G43" s="239">
        <f t="shared" si="1"/>
        <v>44.44444444444444</v>
      </c>
      <c r="H43" s="227">
        <f t="shared" si="2"/>
        <v>18</v>
      </c>
      <c r="I43" s="282">
        <f>100/H107*H43</f>
        <v>0.04886789379377749</v>
      </c>
      <c r="J43" s="235"/>
      <c r="K43" s="235"/>
      <c r="L43" s="235"/>
      <c r="M43" s="235"/>
      <c r="N43" s="235"/>
      <c r="O43" s="235"/>
    </row>
    <row r="44" spans="3:17" ht="12.75">
      <c r="C44" s="194" t="s">
        <v>71</v>
      </c>
      <c r="D44" s="235">
        <v>288</v>
      </c>
      <c r="E44" s="239">
        <f t="shared" si="0"/>
        <v>48.73096446700507</v>
      </c>
      <c r="F44" s="235">
        <v>303</v>
      </c>
      <c r="G44" s="239">
        <f t="shared" si="1"/>
        <v>51.26903553299492</v>
      </c>
      <c r="H44" s="227">
        <f t="shared" si="2"/>
        <v>591</v>
      </c>
      <c r="I44" s="282">
        <f>100/H107*H44</f>
        <v>1.6044958462290277</v>
      </c>
      <c r="J44" s="235"/>
      <c r="K44" s="235"/>
      <c r="L44" s="235"/>
      <c r="M44" s="235"/>
      <c r="N44" s="235"/>
      <c r="O44" s="235"/>
      <c r="Q44" s="226"/>
    </row>
    <row r="45" spans="3:15" ht="12.75">
      <c r="C45" s="194" t="s">
        <v>10</v>
      </c>
      <c r="D45" s="235">
        <v>49</v>
      </c>
      <c r="E45" s="239">
        <f t="shared" si="0"/>
        <v>37.69230769230769</v>
      </c>
      <c r="F45" s="235">
        <v>81</v>
      </c>
      <c r="G45" s="239">
        <f t="shared" si="1"/>
        <v>62.307692307692314</v>
      </c>
      <c r="H45" s="227">
        <f t="shared" si="2"/>
        <v>130</v>
      </c>
      <c r="I45" s="282">
        <f>100/H107*H45</f>
        <v>0.3529347885106152</v>
      </c>
      <c r="J45" s="235"/>
      <c r="K45" s="235"/>
      <c r="L45" s="235"/>
      <c r="M45" s="235"/>
      <c r="N45" s="235"/>
      <c r="O45" s="235"/>
    </row>
    <row r="46" spans="3:15" ht="12.75">
      <c r="C46" s="194" t="s">
        <v>26</v>
      </c>
      <c r="D46" s="235">
        <v>0</v>
      </c>
      <c r="E46" s="239">
        <f t="shared" si="0"/>
        <v>0</v>
      </c>
      <c r="F46" s="235">
        <v>4</v>
      </c>
      <c r="G46" s="239">
        <f t="shared" si="1"/>
        <v>100</v>
      </c>
      <c r="H46" s="227">
        <f t="shared" si="2"/>
        <v>4</v>
      </c>
      <c r="I46" s="282">
        <f>100/H107*H46</f>
        <v>0.010859531954172776</v>
      </c>
      <c r="J46" s="235"/>
      <c r="K46" s="235"/>
      <c r="L46" s="235"/>
      <c r="M46" s="235"/>
      <c r="N46" s="235"/>
      <c r="O46" s="235"/>
    </row>
    <row r="47" spans="3:17" ht="12.75">
      <c r="C47" s="194" t="s">
        <v>12</v>
      </c>
      <c r="D47" s="235">
        <v>5</v>
      </c>
      <c r="E47" s="239">
        <f t="shared" si="0"/>
        <v>33.333333333333336</v>
      </c>
      <c r="F47" s="235">
        <v>10</v>
      </c>
      <c r="G47" s="239">
        <f t="shared" si="1"/>
        <v>66.66666666666667</v>
      </c>
      <c r="H47" s="227">
        <f t="shared" si="2"/>
        <v>15</v>
      </c>
      <c r="I47" s="282">
        <f>100/H107*H47</f>
        <v>0.04072324482814791</v>
      </c>
      <c r="J47" s="235"/>
      <c r="K47" s="235"/>
      <c r="L47" s="235"/>
      <c r="M47" s="235"/>
      <c r="N47" s="235"/>
      <c r="O47" s="235"/>
      <c r="Q47" s="226"/>
    </row>
    <row r="48" spans="3:15" ht="12.75">
      <c r="C48" s="194" t="s">
        <v>394</v>
      </c>
      <c r="D48" s="235">
        <v>58</v>
      </c>
      <c r="E48" s="239">
        <f t="shared" si="0"/>
        <v>42.64705882352941</v>
      </c>
      <c r="F48" s="235">
        <v>78</v>
      </c>
      <c r="G48" s="239">
        <f t="shared" si="1"/>
        <v>57.352941176470594</v>
      </c>
      <c r="H48" s="227">
        <f t="shared" si="2"/>
        <v>136</v>
      </c>
      <c r="I48" s="282">
        <f>100/H107*H48</f>
        <v>0.3692240864418744</v>
      </c>
      <c r="J48" s="227"/>
      <c r="K48" s="235"/>
      <c r="L48" s="235"/>
      <c r="M48" s="235"/>
      <c r="N48" s="235"/>
      <c r="O48" s="235"/>
    </row>
    <row r="49" spans="3:16" ht="12.75">
      <c r="C49" s="193" t="s">
        <v>124</v>
      </c>
      <c r="D49" s="232">
        <f>SUM(D14:D48)</f>
        <v>16463</v>
      </c>
      <c r="E49" s="233">
        <f t="shared" si="0"/>
        <v>49.69362190226086</v>
      </c>
      <c r="F49" s="232">
        <f>SUM(F14:F48)</f>
        <v>16666</v>
      </c>
      <c r="G49" s="233">
        <f t="shared" si="1"/>
        <v>50.306378097739135</v>
      </c>
      <c r="H49" s="232">
        <f>SUM(H14:H48)</f>
        <v>33129</v>
      </c>
      <c r="I49" s="234">
        <f>100/H107*H49</f>
        <v>89.94135852744748</v>
      </c>
      <c r="J49" s="233"/>
      <c r="K49" s="233"/>
      <c r="L49" s="233"/>
      <c r="M49" s="233"/>
      <c r="N49" s="233"/>
      <c r="O49" s="233"/>
      <c r="P49" s="283"/>
    </row>
    <row r="50" spans="3:15" ht="12.75">
      <c r="C50" s="195"/>
      <c r="D50" s="227"/>
      <c r="E50" s="235"/>
      <c r="F50" s="227"/>
      <c r="G50" s="235"/>
      <c r="H50" s="236"/>
      <c r="I50" s="282"/>
      <c r="J50" s="267"/>
      <c r="K50" s="267"/>
      <c r="L50" s="267"/>
      <c r="M50" s="267"/>
      <c r="N50" s="267"/>
      <c r="O50" s="267"/>
    </row>
    <row r="51" spans="3:15" ht="12.75">
      <c r="C51" s="194" t="s">
        <v>395</v>
      </c>
      <c r="D51" s="235">
        <v>13</v>
      </c>
      <c r="E51" s="239">
        <f aca="true" t="shared" si="3" ref="E51:E65">100/H51*D51</f>
        <v>54.16666666666667</v>
      </c>
      <c r="F51" s="235">
        <v>11</v>
      </c>
      <c r="G51" s="239">
        <f aca="true" t="shared" si="4" ref="G51:G65">100/H51*F51</f>
        <v>45.833333333333336</v>
      </c>
      <c r="H51" s="227">
        <f aca="true" t="shared" si="5" ref="H51:H64">SUM(D51,F51)</f>
        <v>24</v>
      </c>
      <c r="I51" s="282">
        <f>100/H107*H51</f>
        <v>0.06515719172503666</v>
      </c>
      <c r="J51" s="235"/>
      <c r="K51" s="235"/>
      <c r="L51" s="235"/>
      <c r="M51" s="235"/>
      <c r="N51" s="235"/>
      <c r="O51" s="235"/>
    </row>
    <row r="52" spans="3:15" ht="12.75">
      <c r="C52" s="194" t="s">
        <v>466</v>
      </c>
      <c r="D52" s="235">
        <v>1</v>
      </c>
      <c r="E52" s="239">
        <f t="shared" si="3"/>
        <v>50</v>
      </c>
      <c r="F52" s="235">
        <v>1</v>
      </c>
      <c r="G52" s="239">
        <f t="shared" si="4"/>
        <v>50</v>
      </c>
      <c r="H52" s="227">
        <f t="shared" si="5"/>
        <v>2</v>
      </c>
      <c r="I52" s="282">
        <f>100/H107*H52</f>
        <v>0.005429765977086388</v>
      </c>
      <c r="J52" s="235"/>
      <c r="K52" s="235"/>
      <c r="L52" s="235"/>
      <c r="M52" s="235"/>
      <c r="N52" s="235"/>
      <c r="O52" s="235"/>
    </row>
    <row r="53" spans="3:15" ht="12.75">
      <c r="C53" s="194" t="s">
        <v>72</v>
      </c>
      <c r="D53" s="235">
        <v>0</v>
      </c>
      <c r="E53" s="239">
        <f t="shared" si="3"/>
        <v>0</v>
      </c>
      <c r="F53" s="235">
        <v>3</v>
      </c>
      <c r="G53" s="239">
        <f t="shared" si="4"/>
        <v>100</v>
      </c>
      <c r="H53" s="227">
        <f t="shared" si="5"/>
        <v>3</v>
      </c>
      <c r="I53" s="282">
        <f>100/H107*H53</f>
        <v>0.008144648965629582</v>
      </c>
      <c r="J53" s="235"/>
      <c r="K53" s="235"/>
      <c r="L53" s="235"/>
      <c r="M53" s="235"/>
      <c r="N53" s="235"/>
      <c r="O53" s="235"/>
    </row>
    <row r="54" spans="3:15" ht="12.75">
      <c r="C54" s="194" t="s">
        <v>438</v>
      </c>
      <c r="D54" s="235">
        <v>1</v>
      </c>
      <c r="E54" s="239">
        <f t="shared" si="3"/>
        <v>100</v>
      </c>
      <c r="F54" s="235">
        <v>0</v>
      </c>
      <c r="G54" s="239">
        <f t="shared" si="4"/>
        <v>0</v>
      </c>
      <c r="H54" s="227">
        <f t="shared" si="5"/>
        <v>1</v>
      </c>
      <c r="I54" s="282">
        <f>100/H107*H54</f>
        <v>0.002714882988543194</v>
      </c>
      <c r="J54" s="235"/>
      <c r="K54" s="235"/>
      <c r="L54" s="235"/>
      <c r="M54" s="235"/>
      <c r="N54" s="235"/>
      <c r="O54" s="235"/>
    </row>
    <row r="55" spans="3:15" ht="12.75">
      <c r="C55" s="194" t="s">
        <v>57</v>
      </c>
      <c r="D55" s="235">
        <v>1</v>
      </c>
      <c r="E55" s="239">
        <f t="shared" si="3"/>
        <v>100</v>
      </c>
      <c r="F55" s="235">
        <v>0</v>
      </c>
      <c r="G55" s="239">
        <f t="shared" si="4"/>
        <v>0</v>
      </c>
      <c r="H55" s="227">
        <f t="shared" si="5"/>
        <v>1</v>
      </c>
      <c r="I55" s="282">
        <f>100/H107*H55</f>
        <v>0.002714882988543194</v>
      </c>
      <c r="J55" s="235"/>
      <c r="K55" s="235"/>
      <c r="L55" s="235"/>
      <c r="M55" s="235"/>
      <c r="N55" s="235"/>
      <c r="O55" s="235"/>
    </row>
    <row r="56" spans="3:15" ht="12.75">
      <c r="C56" s="194" t="s">
        <v>36</v>
      </c>
      <c r="D56" s="235">
        <v>1</v>
      </c>
      <c r="E56" s="239">
        <f t="shared" si="3"/>
        <v>100</v>
      </c>
      <c r="F56" s="235">
        <v>0</v>
      </c>
      <c r="G56" s="239">
        <f t="shared" si="4"/>
        <v>0</v>
      </c>
      <c r="H56" s="227">
        <f t="shared" si="5"/>
        <v>1</v>
      </c>
      <c r="I56" s="282">
        <f>100/H107*H56</f>
        <v>0.002714882988543194</v>
      </c>
      <c r="J56" s="235"/>
      <c r="K56" s="235"/>
      <c r="L56" s="235"/>
      <c r="M56" s="235"/>
      <c r="N56" s="235"/>
      <c r="O56" s="235"/>
    </row>
    <row r="57" spans="3:15" ht="12.75">
      <c r="C57" s="194" t="s">
        <v>448</v>
      </c>
      <c r="D57" s="235">
        <v>1</v>
      </c>
      <c r="E57" s="239">
        <f t="shared" si="3"/>
        <v>100</v>
      </c>
      <c r="F57" s="235">
        <v>0</v>
      </c>
      <c r="G57" s="239">
        <f t="shared" si="4"/>
        <v>0</v>
      </c>
      <c r="H57" s="227">
        <f t="shared" si="5"/>
        <v>1</v>
      </c>
      <c r="I57" s="282">
        <f>100/H107*H57</f>
        <v>0.002714882988543194</v>
      </c>
      <c r="J57" s="235"/>
      <c r="K57" s="235"/>
      <c r="L57" s="235"/>
      <c r="M57" s="235"/>
      <c r="N57" s="235"/>
      <c r="O57" s="235"/>
    </row>
    <row r="58" spans="3:15" ht="12.75">
      <c r="C58" s="194" t="s">
        <v>58</v>
      </c>
      <c r="D58" s="235">
        <v>3</v>
      </c>
      <c r="E58" s="239">
        <f t="shared" si="3"/>
        <v>75</v>
      </c>
      <c r="F58" s="235">
        <v>1</v>
      </c>
      <c r="G58" s="239">
        <f t="shared" si="4"/>
        <v>25</v>
      </c>
      <c r="H58" s="227">
        <f t="shared" si="5"/>
        <v>4</v>
      </c>
      <c r="I58" s="282">
        <f>100/H107*H58</f>
        <v>0.010859531954172776</v>
      </c>
      <c r="J58" s="235"/>
      <c r="K58" s="235"/>
      <c r="L58" s="235"/>
      <c r="M58" s="235"/>
      <c r="N58" s="235"/>
      <c r="O58" s="235"/>
    </row>
    <row r="59" spans="3:15" ht="12.75">
      <c r="C59" s="194" t="s">
        <v>423</v>
      </c>
      <c r="D59" s="272">
        <v>1</v>
      </c>
      <c r="E59" s="239">
        <f t="shared" si="3"/>
        <v>100</v>
      </c>
      <c r="F59" s="272">
        <v>0</v>
      </c>
      <c r="G59" s="239">
        <f t="shared" si="4"/>
        <v>0</v>
      </c>
      <c r="H59" s="227">
        <f t="shared" si="5"/>
        <v>1</v>
      </c>
      <c r="I59" s="282">
        <f>100/H107*H59</f>
        <v>0.002714882988543194</v>
      </c>
      <c r="J59" s="235"/>
      <c r="K59" s="235"/>
      <c r="L59" s="235"/>
      <c r="M59" s="235"/>
      <c r="N59" s="235"/>
      <c r="O59" s="235"/>
    </row>
    <row r="60" spans="3:15" ht="12.75">
      <c r="C60" s="194" t="s">
        <v>6</v>
      </c>
      <c r="D60" s="227">
        <v>1261</v>
      </c>
      <c r="E60" s="239">
        <f t="shared" si="3"/>
        <v>53.05006310475389</v>
      </c>
      <c r="F60" s="227">
        <v>1116</v>
      </c>
      <c r="G60" s="239">
        <f t="shared" si="4"/>
        <v>46.94993689524611</v>
      </c>
      <c r="H60" s="227">
        <f t="shared" si="5"/>
        <v>2377</v>
      </c>
      <c r="I60" s="282">
        <f>100/H107*H60</f>
        <v>6.453276863767172</v>
      </c>
      <c r="J60" s="235"/>
      <c r="K60" s="235"/>
      <c r="L60" s="235"/>
      <c r="M60" s="235"/>
      <c r="N60" s="235"/>
      <c r="O60" s="235"/>
    </row>
    <row r="61" spans="3:15" ht="12.75">
      <c r="C61" s="194" t="s">
        <v>391</v>
      </c>
      <c r="D61" s="227">
        <v>3</v>
      </c>
      <c r="E61" s="239">
        <f t="shared" si="3"/>
        <v>75</v>
      </c>
      <c r="F61" s="227">
        <v>1</v>
      </c>
      <c r="G61" s="239">
        <f t="shared" si="4"/>
        <v>25</v>
      </c>
      <c r="H61" s="227">
        <f t="shared" si="5"/>
        <v>4</v>
      </c>
      <c r="I61" s="282">
        <f>100/H107*H61</f>
        <v>0.010859531954172776</v>
      </c>
      <c r="J61" s="235"/>
      <c r="K61" s="235"/>
      <c r="L61" s="235"/>
      <c r="M61" s="235"/>
      <c r="N61" s="235"/>
      <c r="O61" s="235"/>
    </row>
    <row r="62" spans="3:15" ht="12.75">
      <c r="C62" s="194" t="s">
        <v>60</v>
      </c>
      <c r="D62" s="235">
        <v>9</v>
      </c>
      <c r="E62" s="239">
        <f t="shared" si="3"/>
        <v>75</v>
      </c>
      <c r="F62" s="235">
        <v>3</v>
      </c>
      <c r="G62" s="239">
        <f t="shared" si="4"/>
        <v>25</v>
      </c>
      <c r="H62" s="227">
        <f t="shared" si="5"/>
        <v>12</v>
      </c>
      <c r="I62" s="282">
        <f>100/H107*H62</f>
        <v>0.03257859586251833</v>
      </c>
      <c r="J62" s="235"/>
      <c r="K62" s="235"/>
      <c r="L62" s="235"/>
      <c r="M62" s="235"/>
      <c r="N62" s="235"/>
      <c r="O62" s="235"/>
    </row>
    <row r="63" spans="3:15" ht="12.75">
      <c r="C63" s="194" t="s">
        <v>11</v>
      </c>
      <c r="D63" s="272">
        <v>2</v>
      </c>
      <c r="E63" s="239">
        <f t="shared" si="3"/>
        <v>33.333333333333336</v>
      </c>
      <c r="F63" s="272">
        <v>4</v>
      </c>
      <c r="G63" s="239">
        <f t="shared" si="4"/>
        <v>66.66666666666667</v>
      </c>
      <c r="H63" s="227">
        <f t="shared" si="5"/>
        <v>6</v>
      </c>
      <c r="I63" s="282">
        <f>100/H107*H63</f>
        <v>0.016289297931259165</v>
      </c>
      <c r="J63" s="235"/>
      <c r="K63" s="235"/>
      <c r="L63" s="235"/>
      <c r="M63" s="235"/>
      <c r="N63" s="235"/>
      <c r="O63" s="235"/>
    </row>
    <row r="64" spans="3:15" ht="12.75">
      <c r="C64" s="194" t="s">
        <v>399</v>
      </c>
      <c r="D64" s="272">
        <v>0</v>
      </c>
      <c r="E64" s="239">
        <f t="shared" si="3"/>
        <v>0</v>
      </c>
      <c r="F64" s="272">
        <v>2</v>
      </c>
      <c r="G64" s="239">
        <f t="shared" si="4"/>
        <v>100</v>
      </c>
      <c r="H64" s="227">
        <f t="shared" si="5"/>
        <v>2</v>
      </c>
      <c r="I64" s="282">
        <f>100/H107*H64</f>
        <v>0.005429765977086388</v>
      </c>
      <c r="J64" s="235"/>
      <c r="K64" s="235"/>
      <c r="L64" s="235"/>
      <c r="M64" s="235"/>
      <c r="N64" s="235"/>
      <c r="O64" s="235"/>
    </row>
    <row r="65" spans="3:16" ht="12.75">
      <c r="C65" s="193" t="s">
        <v>130</v>
      </c>
      <c r="D65" s="232">
        <f>SUM(D51:D64)</f>
        <v>1297</v>
      </c>
      <c r="E65" s="233">
        <f t="shared" si="3"/>
        <v>53.17753177531775</v>
      </c>
      <c r="F65" s="232">
        <f>SUM(F51:F64)</f>
        <v>1142</v>
      </c>
      <c r="G65" s="233">
        <f t="shared" si="4"/>
        <v>46.82246822468225</v>
      </c>
      <c r="H65" s="232">
        <f>SUM(H51:H64)</f>
        <v>2439</v>
      </c>
      <c r="I65" s="234">
        <f>100/H107*H65</f>
        <v>6.62159960905685</v>
      </c>
      <c r="J65" s="233"/>
      <c r="K65" s="276"/>
      <c r="L65" s="276"/>
      <c r="M65" s="276"/>
      <c r="N65" s="276"/>
      <c r="O65" s="276"/>
      <c r="P65" s="292"/>
    </row>
    <row r="66" spans="3:15" ht="12.75">
      <c r="C66" s="193"/>
      <c r="D66" s="232"/>
      <c r="E66" s="233"/>
      <c r="F66" s="232"/>
      <c r="G66" s="233"/>
      <c r="H66" s="235"/>
      <c r="I66" s="234"/>
      <c r="J66" s="233"/>
      <c r="K66" s="233"/>
      <c r="L66" s="233"/>
      <c r="M66" s="233"/>
      <c r="N66" s="233"/>
      <c r="O66" s="233"/>
    </row>
    <row r="67" spans="3:15" ht="12.75">
      <c r="C67" s="194" t="s">
        <v>41</v>
      </c>
      <c r="D67" s="272">
        <v>1</v>
      </c>
      <c r="E67" s="239">
        <f aca="true" t="shared" si="6" ref="E67:E76">100/H67*D67</f>
        <v>33.333333333333336</v>
      </c>
      <c r="F67" s="272">
        <v>2</v>
      </c>
      <c r="G67" s="239">
        <f aca="true" t="shared" si="7" ref="G67:G76">100/H67*F67</f>
        <v>66.66666666666667</v>
      </c>
      <c r="H67" s="227">
        <f aca="true" t="shared" si="8" ref="H67:H75">SUM(D67,F67)</f>
        <v>3</v>
      </c>
      <c r="I67" s="282">
        <f>100/H107*H67</f>
        <v>0.008144648965629582</v>
      </c>
      <c r="J67" s="233"/>
      <c r="K67" s="233"/>
      <c r="L67" s="233"/>
      <c r="M67" s="233"/>
      <c r="N67" s="233"/>
      <c r="O67" s="233"/>
    </row>
    <row r="68" spans="3:15" ht="12.75">
      <c r="C68" s="194" t="s">
        <v>14</v>
      </c>
      <c r="D68" s="235">
        <v>13</v>
      </c>
      <c r="E68" s="239">
        <f t="shared" si="6"/>
        <v>30.232558139534884</v>
      </c>
      <c r="F68" s="235">
        <v>30</v>
      </c>
      <c r="G68" s="239">
        <f t="shared" si="7"/>
        <v>69.76744186046513</v>
      </c>
      <c r="H68" s="227">
        <f t="shared" si="8"/>
        <v>43</v>
      </c>
      <c r="I68" s="282">
        <f>100/H107*H68</f>
        <v>0.11673996850735734</v>
      </c>
      <c r="J68" s="235"/>
      <c r="K68" s="235"/>
      <c r="L68" s="235"/>
      <c r="M68" s="235"/>
      <c r="N68" s="235"/>
      <c r="O68" s="235"/>
    </row>
    <row r="69" spans="3:15" ht="12.75">
      <c r="C69" s="194" t="s">
        <v>23</v>
      </c>
      <c r="D69" s="272">
        <v>16</v>
      </c>
      <c r="E69" s="239">
        <f t="shared" si="6"/>
        <v>69.56521739130434</v>
      </c>
      <c r="F69" s="272">
        <v>7</v>
      </c>
      <c r="G69" s="239">
        <f t="shared" si="7"/>
        <v>30.43478260869565</v>
      </c>
      <c r="H69" s="227">
        <f t="shared" si="8"/>
        <v>23</v>
      </c>
      <c r="I69" s="282">
        <f>100/H107*H69</f>
        <v>0.06244230873649346</v>
      </c>
      <c r="J69" s="235"/>
      <c r="K69" s="235"/>
      <c r="L69" s="235"/>
      <c r="M69" s="235"/>
      <c r="N69" s="235"/>
      <c r="O69" s="235"/>
    </row>
    <row r="70" spans="3:15" ht="12.75">
      <c r="C70" s="194" t="s">
        <v>439</v>
      </c>
      <c r="D70" s="235">
        <v>1</v>
      </c>
      <c r="E70" s="239">
        <f t="shared" si="6"/>
        <v>100</v>
      </c>
      <c r="F70" s="235">
        <v>0</v>
      </c>
      <c r="G70" s="239">
        <f t="shared" si="7"/>
        <v>0</v>
      </c>
      <c r="H70" s="227">
        <f t="shared" si="8"/>
        <v>1</v>
      </c>
      <c r="I70" s="282">
        <f>100/H107*H70</f>
        <v>0.002714882988543194</v>
      </c>
      <c r="J70" s="235"/>
      <c r="K70" s="235"/>
      <c r="L70" s="235"/>
      <c r="M70" s="235"/>
      <c r="N70" s="235"/>
      <c r="O70" s="235"/>
    </row>
    <row r="71" spans="3:15" ht="12.75">
      <c r="C71" s="194" t="s">
        <v>15</v>
      </c>
      <c r="D71" s="235">
        <v>1</v>
      </c>
      <c r="E71" s="239">
        <f t="shared" si="6"/>
        <v>33.333333333333336</v>
      </c>
      <c r="F71" s="235">
        <v>2</v>
      </c>
      <c r="G71" s="239">
        <f t="shared" si="7"/>
        <v>66.66666666666667</v>
      </c>
      <c r="H71" s="227">
        <f t="shared" si="8"/>
        <v>3</v>
      </c>
      <c r="I71" s="282">
        <f>100/H107*H71</f>
        <v>0.008144648965629582</v>
      </c>
      <c r="J71" s="235"/>
      <c r="K71" s="235"/>
      <c r="L71" s="235"/>
      <c r="M71" s="235"/>
      <c r="N71" s="235"/>
      <c r="O71" s="235"/>
    </row>
    <row r="72" spans="3:15" ht="12.75">
      <c r="C72" s="194" t="s">
        <v>45</v>
      </c>
      <c r="D72" s="235">
        <v>7</v>
      </c>
      <c r="E72" s="239">
        <f t="shared" si="6"/>
        <v>25.925925925925927</v>
      </c>
      <c r="F72" s="235">
        <v>20</v>
      </c>
      <c r="G72" s="239">
        <f t="shared" si="7"/>
        <v>74.07407407407408</v>
      </c>
      <c r="H72" s="227">
        <f t="shared" si="8"/>
        <v>27</v>
      </c>
      <c r="I72" s="282">
        <f>100/H107*H72</f>
        <v>0.07330184069066624</v>
      </c>
      <c r="J72" s="235"/>
      <c r="K72" s="235"/>
      <c r="L72" s="235"/>
      <c r="M72" s="235"/>
      <c r="N72" s="235"/>
      <c r="O72" s="235"/>
    </row>
    <row r="73" spans="3:15" ht="12.75">
      <c r="C73" s="194" t="s">
        <v>5</v>
      </c>
      <c r="D73" s="235">
        <v>6</v>
      </c>
      <c r="E73" s="239">
        <f t="shared" si="6"/>
        <v>40</v>
      </c>
      <c r="F73" s="235">
        <v>9</v>
      </c>
      <c r="G73" s="239">
        <f t="shared" si="7"/>
        <v>60</v>
      </c>
      <c r="H73" s="227">
        <f t="shared" si="8"/>
        <v>15</v>
      </c>
      <c r="I73" s="282">
        <f>100/H107*H73</f>
        <v>0.04072324482814791</v>
      </c>
      <c r="J73" s="235"/>
      <c r="K73" s="235"/>
      <c r="L73" s="235"/>
      <c r="M73" s="235"/>
      <c r="N73" s="235"/>
      <c r="O73" s="235"/>
    </row>
    <row r="74" spans="3:15" ht="12.75">
      <c r="C74" s="194" t="s">
        <v>457</v>
      </c>
      <c r="D74" s="235">
        <v>1</v>
      </c>
      <c r="E74" s="239">
        <f t="shared" si="6"/>
        <v>100</v>
      </c>
      <c r="F74" s="235">
        <v>0</v>
      </c>
      <c r="G74" s="239">
        <f t="shared" si="7"/>
        <v>0</v>
      </c>
      <c r="H74" s="227">
        <f>SUM(D74,F74)</f>
        <v>1</v>
      </c>
      <c r="I74" s="282">
        <f>100/H107*H74</f>
        <v>0.002714882988543194</v>
      </c>
      <c r="J74" s="235"/>
      <c r="K74" s="235"/>
      <c r="L74" s="235"/>
      <c r="M74" s="235"/>
      <c r="N74" s="235"/>
      <c r="O74" s="235"/>
    </row>
    <row r="75" spans="3:15" ht="12.75">
      <c r="C75" s="194" t="s">
        <v>9</v>
      </c>
      <c r="D75" s="235">
        <v>31</v>
      </c>
      <c r="E75" s="239">
        <f t="shared" si="6"/>
        <v>38.2716049382716</v>
      </c>
      <c r="F75" s="235">
        <v>50</v>
      </c>
      <c r="G75" s="239">
        <f t="shared" si="7"/>
        <v>61.72839506172839</v>
      </c>
      <c r="H75" s="227">
        <f t="shared" si="8"/>
        <v>81</v>
      </c>
      <c r="I75" s="282">
        <f>100/H107*H75</f>
        <v>0.2199055220719987</v>
      </c>
      <c r="J75" s="235"/>
      <c r="K75" s="235"/>
      <c r="L75" s="235"/>
      <c r="M75" s="235"/>
      <c r="N75" s="235"/>
      <c r="O75" s="235"/>
    </row>
    <row r="76" spans="3:15" ht="12.75">
      <c r="C76" s="193" t="s">
        <v>458</v>
      </c>
      <c r="D76" s="232">
        <f>SUM(D67:D75)</f>
        <v>77</v>
      </c>
      <c r="E76" s="238">
        <f t="shared" si="6"/>
        <v>39.08629441624365</v>
      </c>
      <c r="F76" s="232">
        <f>SUM(F67:F75)</f>
        <v>120</v>
      </c>
      <c r="G76" s="238">
        <f t="shared" si="7"/>
        <v>60.91370558375634</v>
      </c>
      <c r="H76" s="232">
        <f>SUM(H67:H75)</f>
        <v>197</v>
      </c>
      <c r="I76" s="234">
        <f>100/H107*H76</f>
        <v>0.5348319487430092</v>
      </c>
      <c r="J76" s="233"/>
      <c r="K76" s="233"/>
      <c r="L76" s="233"/>
      <c r="M76" s="233"/>
      <c r="N76" s="233"/>
      <c r="O76" s="233"/>
    </row>
    <row r="77" spans="3:15" ht="12.75">
      <c r="C77" s="193"/>
      <c r="D77" s="232"/>
      <c r="E77" s="239"/>
      <c r="F77" s="232"/>
      <c r="G77" s="239"/>
      <c r="H77" s="235"/>
      <c r="I77" s="237"/>
      <c r="J77" s="267"/>
      <c r="K77" s="267"/>
      <c r="L77" s="267"/>
      <c r="M77" s="267"/>
      <c r="N77" s="267"/>
      <c r="O77" s="267"/>
    </row>
    <row r="78" spans="3:15" ht="12.75">
      <c r="C78" s="194" t="s">
        <v>13</v>
      </c>
      <c r="D78" s="235">
        <v>96</v>
      </c>
      <c r="E78" s="239">
        <f aca="true" t="shared" si="9" ref="E78:E88">100/H78*D78</f>
        <v>54.23728813559322</v>
      </c>
      <c r="F78" s="235">
        <v>81</v>
      </c>
      <c r="G78" s="239">
        <f aca="true" t="shared" si="10" ref="G78:G87">100/H78*F78</f>
        <v>45.76271186440678</v>
      </c>
      <c r="H78" s="227">
        <f aca="true" t="shared" si="11" ref="H78:H87">SUM(D78,F78)</f>
        <v>177</v>
      </c>
      <c r="I78" s="282">
        <f>100/H107*H78</f>
        <v>0.48053428897214534</v>
      </c>
      <c r="J78" s="235"/>
      <c r="K78" s="235"/>
      <c r="L78" s="235"/>
      <c r="M78" s="235"/>
      <c r="N78" s="235"/>
      <c r="O78" s="235"/>
    </row>
    <row r="79" spans="3:15" ht="12.75">
      <c r="C79" s="194" t="s">
        <v>61</v>
      </c>
      <c r="D79" s="272">
        <v>8</v>
      </c>
      <c r="E79" s="239">
        <f t="shared" si="9"/>
        <v>36.36363636363637</v>
      </c>
      <c r="F79" s="272">
        <v>14</v>
      </c>
      <c r="G79" s="239">
        <f t="shared" si="10"/>
        <v>63.63636363636364</v>
      </c>
      <c r="H79" s="227">
        <f t="shared" si="11"/>
        <v>22</v>
      </c>
      <c r="I79" s="282">
        <f>100/H107*H79</f>
        <v>0.059727425747950265</v>
      </c>
      <c r="J79" s="235"/>
      <c r="K79" s="235"/>
      <c r="L79" s="235"/>
      <c r="M79" s="235"/>
      <c r="N79" s="235"/>
      <c r="O79" s="235"/>
    </row>
    <row r="80" spans="3:15" ht="12.75">
      <c r="C80" s="194" t="s">
        <v>3</v>
      </c>
      <c r="D80" s="272">
        <v>28</v>
      </c>
      <c r="E80" s="239">
        <f t="shared" si="9"/>
        <v>35.44303797468355</v>
      </c>
      <c r="F80" s="272">
        <v>51</v>
      </c>
      <c r="G80" s="239">
        <f t="shared" si="10"/>
        <v>64.55696202531647</v>
      </c>
      <c r="H80" s="227">
        <f t="shared" si="11"/>
        <v>79</v>
      </c>
      <c r="I80" s="282">
        <f>100/H107*H80</f>
        <v>0.21447575609491232</v>
      </c>
      <c r="J80" s="235"/>
      <c r="K80" s="235"/>
      <c r="L80" s="235"/>
      <c r="M80" s="235"/>
      <c r="N80" s="235"/>
      <c r="O80" s="235"/>
    </row>
    <row r="81" spans="3:15" ht="12.75">
      <c r="C81" s="194" t="s">
        <v>42</v>
      </c>
      <c r="D81" s="235">
        <v>65</v>
      </c>
      <c r="E81" s="239">
        <f t="shared" si="9"/>
        <v>45.138888888888886</v>
      </c>
      <c r="F81" s="235">
        <v>79</v>
      </c>
      <c r="G81" s="239">
        <f t="shared" si="10"/>
        <v>54.86111111111111</v>
      </c>
      <c r="H81" s="227">
        <f t="shared" si="11"/>
        <v>144</v>
      </c>
      <c r="I81" s="282">
        <f>100/H107*H81</f>
        <v>0.3909431503502199</v>
      </c>
      <c r="J81" s="235"/>
      <c r="K81" s="235"/>
      <c r="L81" s="235"/>
      <c r="M81" s="235"/>
      <c r="N81" s="235"/>
      <c r="O81" s="235"/>
    </row>
    <row r="82" spans="3:15" ht="12.75">
      <c r="C82" s="194" t="s">
        <v>43</v>
      </c>
      <c r="D82" s="235">
        <v>46</v>
      </c>
      <c r="E82" s="239">
        <f t="shared" si="9"/>
        <v>51.68539325842697</v>
      </c>
      <c r="F82" s="235">
        <v>43</v>
      </c>
      <c r="G82" s="239">
        <f t="shared" si="10"/>
        <v>48.31460674157304</v>
      </c>
      <c r="H82" s="227">
        <f t="shared" si="11"/>
        <v>89</v>
      </c>
      <c r="I82" s="282">
        <f>100/H107*H82</f>
        <v>0.24162458598034425</v>
      </c>
      <c r="J82" s="235"/>
      <c r="K82" s="235"/>
      <c r="L82" s="235"/>
      <c r="M82" s="235"/>
      <c r="N82" s="235"/>
      <c r="O82" s="235"/>
    </row>
    <row r="83" spans="3:15" ht="12.75">
      <c r="C83" s="194" t="s">
        <v>46</v>
      </c>
      <c r="D83" s="235">
        <v>10</v>
      </c>
      <c r="E83" s="239">
        <f t="shared" si="9"/>
        <v>29.411764705882355</v>
      </c>
      <c r="F83" s="235">
        <v>24</v>
      </c>
      <c r="G83" s="239">
        <f t="shared" si="10"/>
        <v>70.58823529411765</v>
      </c>
      <c r="H83" s="227">
        <f t="shared" si="11"/>
        <v>34</v>
      </c>
      <c r="I83" s="282">
        <f>100/H107*H83</f>
        <v>0.0923060216104686</v>
      </c>
      <c r="J83" s="235"/>
      <c r="K83" s="235"/>
      <c r="L83" s="235"/>
      <c r="M83" s="235"/>
      <c r="N83" s="235"/>
      <c r="O83" s="235"/>
    </row>
    <row r="84" spans="3:15" ht="12.75">
      <c r="C84" s="194" t="s">
        <v>19</v>
      </c>
      <c r="D84" s="235">
        <v>15</v>
      </c>
      <c r="E84" s="239">
        <f t="shared" si="9"/>
        <v>39.473684210526315</v>
      </c>
      <c r="F84" s="235">
        <v>23</v>
      </c>
      <c r="G84" s="239">
        <f t="shared" si="10"/>
        <v>60.526315789473685</v>
      </c>
      <c r="H84" s="227">
        <f t="shared" si="11"/>
        <v>38</v>
      </c>
      <c r="I84" s="282">
        <f>100/H107*H84</f>
        <v>0.10316555356464137</v>
      </c>
      <c r="J84" s="235"/>
      <c r="K84" s="235"/>
      <c r="L84" s="235"/>
      <c r="M84" s="235"/>
      <c r="N84" s="235"/>
      <c r="O84" s="235"/>
    </row>
    <row r="85" spans="3:15" ht="12.75">
      <c r="C85" s="194" t="s">
        <v>48</v>
      </c>
      <c r="D85" s="235">
        <v>35</v>
      </c>
      <c r="E85" s="239">
        <f t="shared" si="9"/>
        <v>50</v>
      </c>
      <c r="F85" s="235">
        <v>35</v>
      </c>
      <c r="G85" s="239">
        <f t="shared" si="10"/>
        <v>50</v>
      </c>
      <c r="H85" s="227">
        <f t="shared" si="11"/>
        <v>70</v>
      </c>
      <c r="I85" s="282">
        <f>100/H107*H85</f>
        <v>0.19004180919802358</v>
      </c>
      <c r="J85" s="235"/>
      <c r="K85" s="235"/>
      <c r="L85" s="235"/>
      <c r="M85" s="235"/>
      <c r="N85" s="235"/>
      <c r="O85" s="235"/>
    </row>
    <row r="86" spans="3:15" ht="12.75">
      <c r="C86" s="194" t="s">
        <v>49</v>
      </c>
      <c r="D86" s="235">
        <v>13</v>
      </c>
      <c r="E86" s="239">
        <f t="shared" si="9"/>
        <v>37.142857142857146</v>
      </c>
      <c r="F86" s="235">
        <v>22</v>
      </c>
      <c r="G86" s="239">
        <f t="shared" si="10"/>
        <v>62.85714285714286</v>
      </c>
      <c r="H86" s="227">
        <f t="shared" si="11"/>
        <v>35</v>
      </c>
      <c r="I86" s="282">
        <f>100/H107*H86</f>
        <v>0.09502090459901179</v>
      </c>
      <c r="J86" s="235"/>
      <c r="K86" s="235"/>
      <c r="L86" s="235"/>
      <c r="M86" s="235"/>
      <c r="N86" s="235"/>
      <c r="O86" s="235"/>
    </row>
    <row r="87" spans="3:15" ht="12.75">
      <c r="C87" s="194" t="s">
        <v>22</v>
      </c>
      <c r="D87" s="235">
        <v>18</v>
      </c>
      <c r="E87" s="239">
        <f t="shared" si="9"/>
        <v>45</v>
      </c>
      <c r="F87" s="235">
        <v>22</v>
      </c>
      <c r="G87" s="239">
        <f t="shared" si="10"/>
        <v>55</v>
      </c>
      <c r="H87" s="227">
        <f t="shared" si="11"/>
        <v>40</v>
      </c>
      <c r="I87" s="282">
        <f>100/H107*H87</f>
        <v>0.10859531954172776</v>
      </c>
      <c r="J87" s="235"/>
      <c r="K87" s="235"/>
      <c r="L87" s="235"/>
      <c r="M87" s="235"/>
      <c r="N87" s="235"/>
      <c r="O87" s="235"/>
    </row>
    <row r="88" spans="3:15" ht="12.75">
      <c r="C88" s="193" t="s">
        <v>139</v>
      </c>
      <c r="D88" s="232">
        <f>SUM(D78:D87)</f>
        <v>334</v>
      </c>
      <c r="E88" s="233">
        <f t="shared" si="9"/>
        <v>45.87912087912088</v>
      </c>
      <c r="F88" s="232">
        <f>SUM(F78:F87)</f>
        <v>394</v>
      </c>
      <c r="G88" s="233">
        <f>100/H88*F88</f>
        <v>54.120879120879124</v>
      </c>
      <c r="H88" s="232">
        <f>SUM(H78:H87)</f>
        <v>728</v>
      </c>
      <c r="I88" s="234">
        <f>100/H107*H88</f>
        <v>1.9764348156594451</v>
      </c>
      <c r="J88" s="233"/>
      <c r="K88" s="233"/>
      <c r="L88" s="233"/>
      <c r="M88" s="233"/>
      <c r="N88" s="233"/>
      <c r="O88" s="233"/>
    </row>
    <row r="89" spans="3:15" ht="12.75">
      <c r="C89" s="193"/>
      <c r="D89" s="240"/>
      <c r="E89" s="233"/>
      <c r="F89" s="240"/>
      <c r="G89" s="233"/>
      <c r="H89" s="235"/>
      <c r="I89" s="237"/>
      <c r="J89" s="267"/>
      <c r="K89" s="267"/>
      <c r="L89" s="267"/>
      <c r="M89" s="267"/>
      <c r="N89" s="267"/>
      <c r="O89" s="267"/>
    </row>
    <row r="90" spans="3:15" ht="12.75">
      <c r="C90" s="194" t="s">
        <v>52</v>
      </c>
      <c r="D90" s="278">
        <v>1</v>
      </c>
      <c r="E90" s="239">
        <f aca="true" t="shared" si="12" ref="E90:E105">100/H90*D90</f>
        <v>33.333333333333336</v>
      </c>
      <c r="F90" s="278">
        <v>2</v>
      </c>
      <c r="G90" s="239">
        <f aca="true" t="shared" si="13" ref="G90:G105">100/H90*F90</f>
        <v>66.66666666666667</v>
      </c>
      <c r="H90" s="227">
        <f aca="true" t="shared" si="14" ref="H90:H104">SUM(D90,F90)</f>
        <v>3</v>
      </c>
      <c r="I90" s="282">
        <f>100/H107*H90</f>
        <v>0.008144648965629582</v>
      </c>
      <c r="J90" s="266"/>
      <c r="K90" s="266"/>
      <c r="L90" s="266"/>
      <c r="M90" s="266"/>
      <c r="N90" s="266"/>
      <c r="O90" s="266"/>
    </row>
    <row r="91" spans="3:15" ht="12.75">
      <c r="C91" s="194" t="s">
        <v>441</v>
      </c>
      <c r="D91" s="235">
        <v>1</v>
      </c>
      <c r="E91" s="239">
        <f t="shared" si="12"/>
        <v>100</v>
      </c>
      <c r="F91" s="235">
        <v>0</v>
      </c>
      <c r="G91" s="239">
        <f t="shared" si="13"/>
        <v>0</v>
      </c>
      <c r="H91" s="227">
        <f t="shared" si="14"/>
        <v>1</v>
      </c>
      <c r="I91" s="282">
        <f>100/H107*H91</f>
        <v>0.002714882988543194</v>
      </c>
      <c r="J91" s="266"/>
      <c r="K91" s="266"/>
      <c r="L91" s="266"/>
      <c r="M91" s="266"/>
      <c r="N91" s="266"/>
      <c r="O91" s="266"/>
    </row>
    <row r="92" spans="3:15" ht="12.75">
      <c r="C92" s="194" t="s">
        <v>542</v>
      </c>
      <c r="D92" s="235">
        <v>2</v>
      </c>
      <c r="E92" s="239">
        <f t="shared" si="12"/>
        <v>66.66666666666667</v>
      </c>
      <c r="F92" s="235">
        <v>1</v>
      </c>
      <c r="G92" s="239">
        <f t="shared" si="13"/>
        <v>33.333333333333336</v>
      </c>
      <c r="H92" s="227">
        <f t="shared" si="14"/>
        <v>3</v>
      </c>
      <c r="I92" s="282">
        <f>100/H107*H92</f>
        <v>0.008144648965629582</v>
      </c>
      <c r="J92" s="266"/>
      <c r="K92" s="266"/>
      <c r="L92" s="266"/>
      <c r="M92" s="266"/>
      <c r="N92" s="266"/>
      <c r="O92" s="266"/>
    </row>
    <row r="93" spans="3:15" ht="12.75">
      <c r="C93" s="194" t="s">
        <v>467</v>
      </c>
      <c r="D93" s="283">
        <v>1</v>
      </c>
      <c r="E93" s="239">
        <f t="shared" si="12"/>
        <v>25</v>
      </c>
      <c r="F93" s="283">
        <v>3</v>
      </c>
      <c r="G93" s="239">
        <f t="shared" si="13"/>
        <v>75</v>
      </c>
      <c r="H93" s="227">
        <f t="shared" si="14"/>
        <v>4</v>
      </c>
      <c r="I93" s="282">
        <f>100/H107*H93</f>
        <v>0.010859531954172776</v>
      </c>
      <c r="J93" s="235"/>
      <c r="K93" s="235"/>
      <c r="L93" s="235"/>
      <c r="M93" s="235"/>
      <c r="N93" s="235"/>
      <c r="O93" s="235"/>
    </row>
    <row r="94" spans="3:15" ht="12.75">
      <c r="C94" s="194" t="s">
        <v>44</v>
      </c>
      <c r="D94" s="235">
        <v>1</v>
      </c>
      <c r="E94" s="239">
        <f t="shared" si="12"/>
        <v>16.666666666666668</v>
      </c>
      <c r="F94" s="235">
        <v>5</v>
      </c>
      <c r="G94" s="239">
        <f t="shared" si="13"/>
        <v>83.33333333333334</v>
      </c>
      <c r="H94" s="227">
        <f t="shared" si="14"/>
        <v>6</v>
      </c>
      <c r="I94" s="282">
        <f>100/H107*H94</f>
        <v>0.016289297931259165</v>
      </c>
      <c r="J94" s="235"/>
      <c r="K94" s="235"/>
      <c r="L94" s="235"/>
      <c r="M94" s="235"/>
      <c r="N94" s="235"/>
      <c r="O94" s="235"/>
    </row>
    <row r="95" spans="3:15" ht="12.75">
      <c r="C95" s="194" t="s">
        <v>442</v>
      </c>
      <c r="D95" s="272">
        <v>18</v>
      </c>
      <c r="E95" s="239">
        <f t="shared" si="12"/>
        <v>64.28571428571429</v>
      </c>
      <c r="F95" s="272">
        <v>10</v>
      </c>
      <c r="G95" s="239">
        <f t="shared" si="13"/>
        <v>35.714285714285715</v>
      </c>
      <c r="H95" s="227">
        <f t="shared" si="14"/>
        <v>28</v>
      </c>
      <c r="I95" s="282">
        <f>100/H107*H95</f>
        <v>0.07601672367920943</v>
      </c>
      <c r="J95" s="235"/>
      <c r="K95" s="235"/>
      <c r="L95" s="235"/>
      <c r="M95" s="235"/>
      <c r="N95" s="235"/>
      <c r="O95" s="235"/>
    </row>
    <row r="96" spans="3:15" ht="12.75">
      <c r="C96" s="194" t="s">
        <v>73</v>
      </c>
      <c r="D96" s="235">
        <v>1</v>
      </c>
      <c r="E96" s="239">
        <f t="shared" si="12"/>
        <v>100</v>
      </c>
      <c r="F96" s="235">
        <v>0</v>
      </c>
      <c r="G96" s="239">
        <f t="shared" si="13"/>
        <v>0</v>
      </c>
      <c r="H96" s="227">
        <f t="shared" si="14"/>
        <v>1</v>
      </c>
      <c r="I96" s="282">
        <f>100/H107*H96</f>
        <v>0.002714882988543194</v>
      </c>
      <c r="J96" s="235"/>
      <c r="K96" s="235"/>
      <c r="L96" s="274"/>
      <c r="M96" s="275"/>
      <c r="N96" s="235"/>
      <c r="O96" s="235"/>
    </row>
    <row r="97" spans="3:15" ht="12.75">
      <c r="C97" s="194" t="s">
        <v>62</v>
      </c>
      <c r="D97" s="235">
        <v>2</v>
      </c>
      <c r="E97" s="239">
        <f t="shared" si="12"/>
        <v>66.66666666666667</v>
      </c>
      <c r="F97" s="235">
        <v>1</v>
      </c>
      <c r="G97" s="239">
        <f t="shared" si="13"/>
        <v>33.333333333333336</v>
      </c>
      <c r="H97" s="227">
        <f t="shared" si="14"/>
        <v>3</v>
      </c>
      <c r="I97" s="282">
        <f>100/H107*H97</f>
        <v>0.008144648965629582</v>
      </c>
      <c r="J97" s="235"/>
      <c r="K97" s="235"/>
      <c r="L97" s="235"/>
      <c r="M97" s="235"/>
      <c r="N97" s="235"/>
      <c r="O97" s="235"/>
    </row>
    <row r="98" spans="3:15" ht="12.75">
      <c r="C98" s="194" t="s">
        <v>63</v>
      </c>
      <c r="D98" s="235">
        <v>1</v>
      </c>
      <c r="E98" s="239">
        <f t="shared" si="12"/>
        <v>100</v>
      </c>
      <c r="F98" s="235">
        <v>0</v>
      </c>
      <c r="G98" s="239">
        <f t="shared" si="13"/>
        <v>0</v>
      </c>
      <c r="H98" s="227">
        <f t="shared" si="14"/>
        <v>1</v>
      </c>
      <c r="I98" s="282">
        <f>100/H107*H98</f>
        <v>0.002714882988543194</v>
      </c>
      <c r="J98" s="235"/>
      <c r="K98" s="235"/>
      <c r="L98" s="235"/>
      <c r="M98" s="235"/>
      <c r="N98" s="235"/>
      <c r="O98" s="235"/>
    </row>
    <row r="99" spans="3:15" ht="12.75">
      <c r="C99" s="171" t="s">
        <v>559</v>
      </c>
      <c r="D99" s="235">
        <v>4</v>
      </c>
      <c r="E99" s="239">
        <f t="shared" si="12"/>
        <v>80</v>
      </c>
      <c r="F99" s="235">
        <v>1</v>
      </c>
      <c r="G99" s="239">
        <f t="shared" si="13"/>
        <v>20</v>
      </c>
      <c r="H99" s="227">
        <f t="shared" si="14"/>
        <v>5</v>
      </c>
      <c r="I99" s="282">
        <f>100/H107*H99</f>
        <v>0.01357441494271597</v>
      </c>
      <c r="J99" s="235"/>
      <c r="K99" s="235"/>
      <c r="L99" s="235"/>
      <c r="M99" s="235"/>
      <c r="N99" s="235"/>
      <c r="O99" s="235"/>
    </row>
    <row r="100" spans="3:15" ht="12.75">
      <c r="C100" s="171" t="s">
        <v>560</v>
      </c>
      <c r="D100" s="235">
        <v>1</v>
      </c>
      <c r="E100" s="239">
        <f t="shared" si="12"/>
        <v>100</v>
      </c>
      <c r="F100" s="235">
        <v>0</v>
      </c>
      <c r="G100" s="239">
        <f t="shared" si="13"/>
        <v>0</v>
      </c>
      <c r="H100" s="227">
        <f t="shared" si="14"/>
        <v>1</v>
      </c>
      <c r="I100" s="282">
        <f>100/H107*H100</f>
        <v>0.002714882988543194</v>
      </c>
      <c r="J100" s="235"/>
      <c r="K100" s="235"/>
      <c r="L100" s="235"/>
      <c r="M100" s="235"/>
      <c r="N100" s="235"/>
      <c r="O100" s="235"/>
    </row>
    <row r="101" spans="3:15" ht="12.75">
      <c r="C101" s="194" t="s">
        <v>38</v>
      </c>
      <c r="D101" s="299">
        <v>75</v>
      </c>
      <c r="E101" s="239">
        <f t="shared" si="12"/>
        <v>74.25742574257426</v>
      </c>
      <c r="F101" s="299">
        <v>26</v>
      </c>
      <c r="G101" s="239">
        <f t="shared" si="13"/>
        <v>25.742574257425744</v>
      </c>
      <c r="H101" s="227">
        <f t="shared" si="14"/>
        <v>101</v>
      </c>
      <c r="I101" s="282">
        <f>100/H107*H101</f>
        <v>0.2742031818428626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27</v>
      </c>
      <c r="D102" s="235">
        <v>0</v>
      </c>
      <c r="E102" s="239">
        <f t="shared" si="12"/>
        <v>0</v>
      </c>
      <c r="F102" s="235">
        <v>3</v>
      </c>
      <c r="G102" s="239">
        <f t="shared" si="13"/>
        <v>100</v>
      </c>
      <c r="H102" s="227">
        <f t="shared" si="14"/>
        <v>3</v>
      </c>
      <c r="I102" s="282">
        <f>100/H107*H102</f>
        <v>0.008144648965629582</v>
      </c>
      <c r="J102" s="235"/>
      <c r="K102" s="235"/>
      <c r="L102" s="235"/>
      <c r="M102" s="235"/>
      <c r="N102" s="235"/>
      <c r="O102" s="235"/>
    </row>
    <row r="103" spans="3:15" ht="12.75">
      <c r="C103" s="194" t="s">
        <v>479</v>
      </c>
      <c r="D103" s="229">
        <v>6</v>
      </c>
      <c r="E103" s="239">
        <f t="shared" si="12"/>
        <v>46.15384615384615</v>
      </c>
      <c r="F103" s="229">
        <v>7</v>
      </c>
      <c r="G103" s="239">
        <f t="shared" si="13"/>
        <v>53.84615384615385</v>
      </c>
      <c r="H103" s="227">
        <f t="shared" si="14"/>
        <v>13</v>
      </c>
      <c r="I103" s="282">
        <f>100/H107*H103</f>
        <v>0.03529347885106152</v>
      </c>
      <c r="J103" s="235"/>
      <c r="K103" s="235"/>
      <c r="L103" s="235"/>
      <c r="M103" s="235"/>
      <c r="N103" s="235"/>
      <c r="O103" s="235"/>
    </row>
    <row r="104" spans="3:15" ht="12.75">
      <c r="C104" s="194" t="s">
        <v>21</v>
      </c>
      <c r="D104" s="235">
        <v>87</v>
      </c>
      <c r="E104" s="239">
        <f t="shared" si="12"/>
        <v>51.785714285714285</v>
      </c>
      <c r="F104" s="235">
        <v>81</v>
      </c>
      <c r="G104" s="239">
        <f t="shared" si="13"/>
        <v>48.214285714285715</v>
      </c>
      <c r="H104" s="227">
        <f t="shared" si="14"/>
        <v>168</v>
      </c>
      <c r="I104" s="282">
        <f>100/H107*H104</f>
        <v>0.45610034207525657</v>
      </c>
      <c r="J104" s="235"/>
      <c r="K104" s="235"/>
      <c r="L104" s="235"/>
      <c r="M104" s="235"/>
      <c r="N104" s="235"/>
      <c r="O104" s="235"/>
    </row>
    <row r="105" spans="3:15" ht="12.75">
      <c r="C105" s="193" t="s">
        <v>142</v>
      </c>
      <c r="D105" s="232">
        <f>SUM(D90:D104)</f>
        <v>201</v>
      </c>
      <c r="E105" s="241">
        <f t="shared" si="12"/>
        <v>58.94428152492669</v>
      </c>
      <c r="F105" s="232">
        <f>SUM(F90:F104)</f>
        <v>140</v>
      </c>
      <c r="G105" s="241">
        <f t="shared" si="13"/>
        <v>41.05571847507331</v>
      </c>
      <c r="H105" s="232">
        <f>SUM(H90:H104)</f>
        <v>341</v>
      </c>
      <c r="I105" s="234">
        <f>100/H107*H105</f>
        <v>0.9257750990932292</v>
      </c>
      <c r="J105" s="233"/>
      <c r="K105" s="233"/>
      <c r="L105" s="233"/>
      <c r="M105" s="233"/>
      <c r="N105" s="233"/>
      <c r="O105" s="233"/>
    </row>
    <row r="106" spans="3:15" ht="12.75">
      <c r="C106" s="195"/>
      <c r="D106" s="250"/>
      <c r="E106" s="251"/>
      <c r="F106" s="250"/>
      <c r="G106" s="251"/>
      <c r="H106" s="252"/>
      <c r="I106" s="253"/>
      <c r="J106" s="268"/>
      <c r="K106" s="268"/>
      <c r="L106" s="268"/>
      <c r="M106" s="268"/>
      <c r="N106" s="268"/>
      <c r="O106" s="268"/>
    </row>
    <row r="107" spans="3:15" ht="12.75">
      <c r="C107" s="193" t="s">
        <v>92</v>
      </c>
      <c r="D107" s="232">
        <f>SUM(D90:D104,D78:D87,D67:D75,D51:D64,D14:D48)</f>
        <v>18372</v>
      </c>
      <c r="E107" s="241">
        <f>100/H107*D107</f>
        <v>49.87783026551556</v>
      </c>
      <c r="F107" s="232">
        <f>SUM(F90:F104,F78:F87,F67:F75,F51:F64,F14:F48)</f>
        <v>18462</v>
      </c>
      <c r="G107" s="241">
        <f>100/H107*F107</f>
        <v>50.122169734484444</v>
      </c>
      <c r="H107" s="232">
        <f>SUM(H105,H88,H76,H65,H49)</f>
        <v>36834</v>
      </c>
      <c r="I107" s="254">
        <f>100/H107*H107%</f>
        <v>1</v>
      </c>
      <c r="J107" s="269"/>
      <c r="K107" s="269"/>
      <c r="L107" s="269"/>
      <c r="M107" s="269"/>
      <c r="N107" s="269"/>
      <c r="O107" s="269"/>
    </row>
    <row r="108" spans="3:15" ht="12.75">
      <c r="C108" s="196"/>
      <c r="D108" s="255"/>
      <c r="E108" s="256"/>
      <c r="F108" s="255"/>
      <c r="G108" s="256"/>
      <c r="H108" s="255"/>
      <c r="I108" s="257"/>
      <c r="J108" s="270"/>
      <c r="K108" s="270"/>
      <c r="L108" s="270"/>
      <c r="M108" s="270"/>
      <c r="N108" s="270"/>
      <c r="O108" s="270"/>
    </row>
    <row r="109" spans="3:15" ht="13.5" thickBot="1">
      <c r="C109" s="197"/>
      <c r="D109" s="258"/>
      <c r="E109" s="259"/>
      <c r="F109" s="260"/>
      <c r="G109" s="259"/>
      <c r="H109" s="258"/>
      <c r="I109" s="261"/>
      <c r="J109" s="235"/>
      <c r="K109" s="235"/>
      <c r="L109" s="235"/>
      <c r="M109" s="235"/>
      <c r="N109" s="235"/>
      <c r="O109" s="235"/>
    </row>
    <row r="110" spans="11:15" ht="12.75">
      <c r="K110" s="278"/>
      <c r="L110" s="278"/>
      <c r="M110" s="278"/>
      <c r="N110" s="278"/>
      <c r="O110" s="278"/>
    </row>
  </sheetData>
  <printOptions/>
  <pageMargins left="0.75" right="0.75" top="1" bottom="1" header="0" footer="0"/>
  <pageSetup fitToHeight="3" fitToWidth="1"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0"/>
  <sheetViews>
    <sheetView workbookViewId="0" topLeftCell="A13">
      <selection activeCell="G58" sqref="G58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9.00390625" style="198" customWidth="1"/>
    <col min="6" max="6" width="8.421875" style="198" customWidth="1"/>
    <col min="7" max="7" width="8.28125" style="198" customWidth="1"/>
    <col min="8" max="8" width="14.57421875" style="198" customWidth="1"/>
    <col min="9" max="9" width="8.71093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563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564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35">
        <v>4</v>
      </c>
      <c r="E14" s="239">
        <f aca="true" t="shared" si="0" ref="E14:E50">100/H14*D14</f>
        <v>40</v>
      </c>
      <c r="F14" s="235">
        <v>6</v>
      </c>
      <c r="G14" s="239">
        <f aca="true" t="shared" si="1" ref="G14:G50">100/H14*F14</f>
        <v>60</v>
      </c>
      <c r="H14" s="227">
        <f aca="true" t="shared" si="2" ref="H14:H49">SUM(D14,F14)</f>
        <v>10</v>
      </c>
      <c r="I14" s="282">
        <f>100/H107*H14</f>
        <v>0.02702702702702703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35">
        <v>42</v>
      </c>
      <c r="E15" s="239">
        <f t="shared" si="0"/>
        <v>53.846153846153854</v>
      </c>
      <c r="F15" s="235">
        <v>36</v>
      </c>
      <c r="G15" s="239">
        <f t="shared" si="1"/>
        <v>46.15384615384616</v>
      </c>
      <c r="H15" s="227">
        <f t="shared" si="2"/>
        <v>78</v>
      </c>
      <c r="I15" s="282">
        <f>100/H107*H15</f>
        <v>0.21081081081081082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35">
        <v>1</v>
      </c>
      <c r="E16" s="239">
        <f t="shared" si="0"/>
        <v>50</v>
      </c>
      <c r="F16" s="235">
        <v>1</v>
      </c>
      <c r="G16" s="239">
        <f t="shared" si="1"/>
        <v>50</v>
      </c>
      <c r="H16" s="227">
        <f t="shared" si="2"/>
        <v>2</v>
      </c>
      <c r="I16" s="282">
        <f>100/H107*H16</f>
        <v>0.005405405405405406</v>
      </c>
      <c r="J16" s="235"/>
      <c r="K16" s="235"/>
      <c r="L16" s="235"/>
      <c r="M16" s="235"/>
      <c r="N16" s="235"/>
      <c r="O16" s="235"/>
    </row>
    <row r="17" spans="3:15" ht="12.75">
      <c r="C17" s="194" t="s">
        <v>67</v>
      </c>
      <c r="D17" s="272">
        <v>0</v>
      </c>
      <c r="E17" s="239">
        <f t="shared" si="0"/>
        <v>0</v>
      </c>
      <c r="F17" s="272">
        <v>1</v>
      </c>
      <c r="G17" s="239">
        <f t="shared" si="1"/>
        <v>100</v>
      </c>
      <c r="H17" s="227">
        <f t="shared" si="2"/>
        <v>1</v>
      </c>
      <c r="I17" s="282">
        <f>100/H107*H17</f>
        <v>0.002702702702702703</v>
      </c>
      <c r="J17" s="235"/>
      <c r="K17" s="235"/>
      <c r="L17" s="235"/>
      <c r="M17" s="235"/>
      <c r="N17" s="235"/>
      <c r="O17" s="235"/>
    </row>
    <row r="18" spans="3:15" ht="12.75">
      <c r="C18" s="194" t="s">
        <v>511</v>
      </c>
      <c r="D18" s="272">
        <v>0</v>
      </c>
      <c r="E18" s="239">
        <f t="shared" si="0"/>
        <v>0</v>
      </c>
      <c r="F18" s="272">
        <v>3</v>
      </c>
      <c r="G18" s="239">
        <f t="shared" si="1"/>
        <v>100</v>
      </c>
      <c r="H18" s="227">
        <f t="shared" si="2"/>
        <v>3</v>
      </c>
      <c r="I18" s="282">
        <f>100/H107*H18</f>
        <v>0.008108108108108109</v>
      </c>
      <c r="J18" s="235"/>
      <c r="K18" s="235"/>
      <c r="L18" s="235"/>
      <c r="M18" s="235"/>
      <c r="N18" s="235"/>
      <c r="O18" s="235"/>
    </row>
    <row r="19" spans="3:15" ht="12.75">
      <c r="C19" s="194" t="s">
        <v>39</v>
      </c>
      <c r="D19" s="235">
        <v>5</v>
      </c>
      <c r="E19" s="239">
        <f t="shared" si="0"/>
        <v>62.5</v>
      </c>
      <c r="F19" s="235">
        <v>3</v>
      </c>
      <c r="G19" s="239">
        <f t="shared" si="1"/>
        <v>37.5</v>
      </c>
      <c r="H19" s="227">
        <f t="shared" si="2"/>
        <v>8</v>
      </c>
      <c r="I19" s="282">
        <f>100/H107*H19</f>
        <v>0.021621621621621623</v>
      </c>
      <c r="J19" s="235"/>
      <c r="K19" s="235"/>
      <c r="L19" s="235"/>
      <c r="M19" s="235"/>
      <c r="N19" s="235"/>
      <c r="O19" s="235"/>
    </row>
    <row r="20" spans="3:15" ht="12.75">
      <c r="C20" s="194" t="s">
        <v>20</v>
      </c>
      <c r="D20" s="235">
        <v>14</v>
      </c>
      <c r="E20" s="239">
        <f t="shared" si="0"/>
        <v>48.275862068965516</v>
      </c>
      <c r="F20" s="235">
        <v>15</v>
      </c>
      <c r="G20" s="239">
        <f t="shared" si="1"/>
        <v>51.72413793103448</v>
      </c>
      <c r="H20" s="227">
        <f t="shared" si="2"/>
        <v>29</v>
      </c>
      <c r="I20" s="282">
        <f>100/H107*H20</f>
        <v>0.07837837837837838</v>
      </c>
      <c r="J20" s="235"/>
      <c r="K20" s="235"/>
      <c r="L20" s="235"/>
      <c r="M20" s="235"/>
      <c r="N20" s="235"/>
      <c r="O20" s="235"/>
    </row>
    <row r="21" spans="3:15" ht="12.75">
      <c r="C21" s="194" t="s">
        <v>396</v>
      </c>
      <c r="D21" s="235">
        <v>1</v>
      </c>
      <c r="E21" s="239">
        <f t="shared" si="0"/>
        <v>11.11111111111111</v>
      </c>
      <c r="F21" s="235">
        <v>8</v>
      </c>
      <c r="G21" s="239">
        <f t="shared" si="1"/>
        <v>88.88888888888889</v>
      </c>
      <c r="H21" s="227">
        <f t="shared" si="2"/>
        <v>9</v>
      </c>
      <c r="I21" s="282">
        <f>100/H107*H21</f>
        <v>0.024324324324324326</v>
      </c>
      <c r="J21" s="235"/>
      <c r="K21" s="235"/>
      <c r="L21" s="235"/>
      <c r="M21" s="235"/>
      <c r="N21" s="235"/>
      <c r="O21" s="235"/>
    </row>
    <row r="22" spans="3:15" ht="12.75">
      <c r="C22" s="194" t="s">
        <v>494</v>
      </c>
      <c r="D22" s="235">
        <v>1</v>
      </c>
      <c r="E22" s="239">
        <f t="shared" si="0"/>
        <v>25</v>
      </c>
      <c r="F22" s="235">
        <v>3</v>
      </c>
      <c r="G22" s="239">
        <f t="shared" si="1"/>
        <v>75</v>
      </c>
      <c r="H22" s="227">
        <f t="shared" si="2"/>
        <v>4</v>
      </c>
      <c r="I22" s="282">
        <f>100/H107*H22</f>
        <v>0.010810810810810811</v>
      </c>
      <c r="J22" s="235"/>
      <c r="K22" s="235"/>
      <c r="L22" s="235"/>
      <c r="M22" s="235"/>
      <c r="N22" s="235"/>
      <c r="O22" s="235"/>
    </row>
    <row r="23" spans="3:15" ht="12.75">
      <c r="C23" s="194" t="s">
        <v>18</v>
      </c>
      <c r="D23" s="235">
        <v>10</v>
      </c>
      <c r="E23" s="239">
        <f t="shared" si="0"/>
        <v>41.66666666666667</v>
      </c>
      <c r="F23" s="235">
        <v>14</v>
      </c>
      <c r="G23" s="239">
        <f t="shared" si="1"/>
        <v>58.333333333333336</v>
      </c>
      <c r="H23" s="227">
        <f t="shared" si="2"/>
        <v>24</v>
      </c>
      <c r="I23" s="282">
        <f>100/H107*H23</f>
        <v>0.06486486486486487</v>
      </c>
      <c r="J23" s="235"/>
      <c r="K23" s="235"/>
      <c r="L23" s="235"/>
      <c r="M23" s="235"/>
      <c r="N23" s="235"/>
      <c r="O23" s="235"/>
    </row>
    <row r="24" spans="3:15" ht="12.75">
      <c r="C24" s="194" t="s">
        <v>195</v>
      </c>
      <c r="D24" s="235">
        <v>1</v>
      </c>
      <c r="E24" s="239">
        <f t="shared" si="0"/>
        <v>100</v>
      </c>
      <c r="F24" s="235">
        <v>0</v>
      </c>
      <c r="G24" s="239">
        <f t="shared" si="1"/>
        <v>0</v>
      </c>
      <c r="H24" s="227">
        <f t="shared" si="2"/>
        <v>1</v>
      </c>
      <c r="I24" s="282">
        <f>100/H107*H24</f>
        <v>0.002702702702702703</v>
      </c>
      <c r="J24" s="235"/>
      <c r="K24" s="235"/>
      <c r="L24" s="235"/>
      <c r="M24" s="235"/>
      <c r="N24" s="235"/>
      <c r="O24" s="235"/>
    </row>
    <row r="25" spans="3:15" ht="12.75">
      <c r="C25" s="194" t="s">
        <v>66</v>
      </c>
      <c r="D25" s="272">
        <v>1</v>
      </c>
      <c r="E25" s="239">
        <f t="shared" si="0"/>
        <v>20</v>
      </c>
      <c r="F25" s="272">
        <v>4</v>
      </c>
      <c r="G25" s="239">
        <f t="shared" si="1"/>
        <v>80</v>
      </c>
      <c r="H25" s="227">
        <f t="shared" si="2"/>
        <v>5</v>
      </c>
      <c r="I25" s="282">
        <f>100/H107*H25</f>
        <v>0.013513513513513514</v>
      </c>
      <c r="J25" s="235"/>
      <c r="K25" s="235"/>
      <c r="L25" s="235"/>
      <c r="M25" s="235"/>
      <c r="N25" s="235"/>
      <c r="O25" s="235"/>
    </row>
    <row r="26" spans="3:15" ht="12.75">
      <c r="C26" s="194" t="s">
        <v>551</v>
      </c>
      <c r="D26" s="272">
        <v>1</v>
      </c>
      <c r="E26" s="239">
        <f t="shared" si="0"/>
        <v>100</v>
      </c>
      <c r="F26" s="272">
        <v>0</v>
      </c>
      <c r="G26" s="239">
        <f t="shared" si="1"/>
        <v>0</v>
      </c>
      <c r="H26" s="227">
        <f t="shared" si="2"/>
        <v>1</v>
      </c>
      <c r="I26" s="282">
        <f>100/H107*H26</f>
        <v>0.002702702702702703</v>
      </c>
      <c r="J26" s="235"/>
      <c r="K26" s="235"/>
      <c r="L26" s="235"/>
      <c r="M26" s="235"/>
      <c r="N26" s="235"/>
      <c r="O26" s="235"/>
    </row>
    <row r="27" spans="3:18" ht="12.75">
      <c r="C27" s="194" t="s">
        <v>69</v>
      </c>
      <c r="D27" s="227">
        <v>15667</v>
      </c>
      <c r="E27" s="239">
        <f t="shared" si="0"/>
        <v>49.566565426474305</v>
      </c>
      <c r="F27" s="227">
        <v>15941</v>
      </c>
      <c r="G27" s="239">
        <f t="shared" si="1"/>
        <v>50.43343457352569</v>
      </c>
      <c r="H27" s="227">
        <f t="shared" si="2"/>
        <v>31608</v>
      </c>
      <c r="I27" s="282">
        <f>100/H107*H27</f>
        <v>85.42702702702704</v>
      </c>
      <c r="J27" s="235"/>
      <c r="K27" s="235"/>
      <c r="L27" s="235"/>
      <c r="M27" s="235"/>
      <c r="N27" s="235"/>
      <c r="O27" s="235"/>
      <c r="Q27" s="226"/>
      <c r="R27" s="226"/>
    </row>
    <row r="28" spans="3:16" ht="12.75">
      <c r="C28" s="194" t="s">
        <v>33</v>
      </c>
      <c r="D28" s="235">
        <v>0</v>
      </c>
      <c r="E28" s="239">
        <f t="shared" si="0"/>
        <v>0</v>
      </c>
      <c r="F28" s="235">
        <v>2</v>
      </c>
      <c r="G28" s="239">
        <f t="shared" si="1"/>
        <v>100</v>
      </c>
      <c r="H28" s="227">
        <f t="shared" si="2"/>
        <v>2</v>
      </c>
      <c r="I28" s="282">
        <f>100/H107*H28</f>
        <v>0.005405405405405406</v>
      </c>
      <c r="J28" s="235"/>
      <c r="K28" s="235"/>
      <c r="L28" s="235"/>
      <c r="M28" s="235"/>
      <c r="N28" s="235"/>
      <c r="O28" s="235"/>
      <c r="P28" s="235"/>
    </row>
    <row r="29" spans="3:15" ht="12.75">
      <c r="C29" s="194" t="s">
        <v>4</v>
      </c>
      <c r="D29" s="235">
        <v>71</v>
      </c>
      <c r="E29" s="239">
        <f t="shared" si="0"/>
        <v>52.985074626865675</v>
      </c>
      <c r="F29" s="235">
        <v>63</v>
      </c>
      <c r="G29" s="239">
        <f t="shared" si="1"/>
        <v>47.01492537313433</v>
      </c>
      <c r="H29" s="227">
        <f t="shared" si="2"/>
        <v>134</v>
      </c>
      <c r="I29" s="282">
        <f>100/H107*H29</f>
        <v>0.3621621621621622</v>
      </c>
      <c r="J29" s="235"/>
      <c r="K29" s="235"/>
      <c r="L29" s="235"/>
      <c r="M29" s="235"/>
      <c r="N29" s="235"/>
      <c r="O29" s="235"/>
    </row>
    <row r="30" spans="3:15" ht="12.75">
      <c r="C30" s="194" t="s">
        <v>421</v>
      </c>
      <c r="D30" s="235">
        <v>11</v>
      </c>
      <c r="E30" s="239">
        <f t="shared" si="0"/>
        <v>57.89473684210527</v>
      </c>
      <c r="F30" s="235">
        <v>8</v>
      </c>
      <c r="G30" s="239">
        <f t="shared" si="1"/>
        <v>42.10526315789474</v>
      </c>
      <c r="H30" s="227">
        <f t="shared" si="2"/>
        <v>19</v>
      </c>
      <c r="I30" s="282">
        <f>100/H107*H30</f>
        <v>0.051351351351351354</v>
      </c>
      <c r="J30" s="235"/>
      <c r="K30" s="235"/>
      <c r="L30" s="235"/>
      <c r="M30" s="235"/>
      <c r="N30" s="235"/>
      <c r="O30" s="235"/>
    </row>
    <row r="31" spans="3:15" ht="12.75">
      <c r="C31" s="194" t="s">
        <v>65</v>
      </c>
      <c r="D31" s="235">
        <v>4</v>
      </c>
      <c r="E31" s="239">
        <f t="shared" si="0"/>
        <v>66.66666666666667</v>
      </c>
      <c r="F31" s="235">
        <v>2</v>
      </c>
      <c r="G31" s="239">
        <f t="shared" si="1"/>
        <v>33.333333333333336</v>
      </c>
      <c r="H31" s="227">
        <f t="shared" si="2"/>
        <v>6</v>
      </c>
      <c r="I31" s="282">
        <f>100/H107*H31</f>
        <v>0.016216216216216217</v>
      </c>
      <c r="J31" s="235"/>
      <c r="K31" s="235"/>
      <c r="L31" s="235"/>
      <c r="M31" s="235"/>
      <c r="N31" s="235"/>
      <c r="O31" s="235"/>
    </row>
    <row r="32" spans="3:15" ht="12.75">
      <c r="C32" s="194" t="s">
        <v>50</v>
      </c>
      <c r="D32" s="235">
        <v>5</v>
      </c>
      <c r="E32" s="239">
        <f t="shared" si="0"/>
        <v>62.5</v>
      </c>
      <c r="F32" s="235">
        <v>3</v>
      </c>
      <c r="G32" s="239">
        <f t="shared" si="1"/>
        <v>37.5</v>
      </c>
      <c r="H32" s="227">
        <f t="shared" si="2"/>
        <v>8</v>
      </c>
      <c r="I32" s="282">
        <f>100/H107*H32</f>
        <v>0.021621621621621623</v>
      </c>
      <c r="J32" s="235"/>
      <c r="K32" s="235"/>
      <c r="L32" s="235"/>
      <c r="M32" s="235"/>
      <c r="N32" s="235"/>
      <c r="O32" s="235"/>
    </row>
    <row r="33" spans="3:15" ht="12.75">
      <c r="C33" s="194" t="s">
        <v>16</v>
      </c>
      <c r="D33" s="235">
        <v>8</v>
      </c>
      <c r="E33" s="239">
        <f t="shared" si="0"/>
        <v>50</v>
      </c>
      <c r="F33" s="235">
        <v>8</v>
      </c>
      <c r="G33" s="239">
        <f t="shared" si="1"/>
        <v>50</v>
      </c>
      <c r="H33" s="227">
        <f t="shared" si="2"/>
        <v>16</v>
      </c>
      <c r="I33" s="282">
        <f>100/H107*H33</f>
        <v>0.043243243243243246</v>
      </c>
      <c r="J33" s="235"/>
      <c r="K33" s="235"/>
      <c r="L33" s="235"/>
      <c r="M33" s="235"/>
      <c r="N33" s="235"/>
      <c r="O33" s="235"/>
    </row>
    <row r="34" spans="3:15" ht="12.75">
      <c r="C34" s="194" t="s">
        <v>7</v>
      </c>
      <c r="D34" s="235">
        <v>144</v>
      </c>
      <c r="E34" s="239">
        <f t="shared" si="0"/>
        <v>58.775510204081634</v>
      </c>
      <c r="F34" s="235">
        <v>101</v>
      </c>
      <c r="G34" s="239">
        <f t="shared" si="1"/>
        <v>41.224489795918366</v>
      </c>
      <c r="H34" s="227">
        <f t="shared" si="2"/>
        <v>245</v>
      </c>
      <c r="I34" s="282">
        <f>100/H107*H34</f>
        <v>0.6621621621621622</v>
      </c>
      <c r="J34" s="235"/>
      <c r="K34" s="235"/>
      <c r="L34" s="235"/>
      <c r="M34" s="235"/>
      <c r="N34" s="235"/>
      <c r="O34" s="235"/>
    </row>
    <row r="35" spans="3:15" ht="12.75">
      <c r="C35" s="194" t="s">
        <v>436</v>
      </c>
      <c r="D35" s="235">
        <v>1</v>
      </c>
      <c r="E35" s="239">
        <f t="shared" si="0"/>
        <v>33.333333333333336</v>
      </c>
      <c r="F35" s="235">
        <v>2</v>
      </c>
      <c r="G35" s="239">
        <f t="shared" si="1"/>
        <v>66.66666666666667</v>
      </c>
      <c r="H35" s="227">
        <f t="shared" si="2"/>
        <v>3</v>
      </c>
      <c r="I35" s="282">
        <f>100/H107*H35</f>
        <v>0.008108108108108109</v>
      </c>
      <c r="J35" s="235"/>
      <c r="K35" s="235"/>
      <c r="L35" s="235"/>
      <c r="M35" s="235"/>
      <c r="N35" s="235"/>
      <c r="O35" s="235"/>
    </row>
    <row r="36" spans="3:15" ht="12.75">
      <c r="C36" s="194" t="s">
        <v>56</v>
      </c>
      <c r="D36" s="235">
        <v>2</v>
      </c>
      <c r="E36" s="239">
        <f t="shared" si="0"/>
        <v>22.22222222222222</v>
      </c>
      <c r="F36" s="235">
        <v>7</v>
      </c>
      <c r="G36" s="239">
        <f t="shared" si="1"/>
        <v>77.77777777777777</v>
      </c>
      <c r="H36" s="227">
        <f t="shared" si="2"/>
        <v>9</v>
      </c>
      <c r="I36" s="282">
        <f>100/H107*H36</f>
        <v>0.024324324324324326</v>
      </c>
      <c r="J36" s="235"/>
      <c r="K36" s="235"/>
      <c r="L36" s="235"/>
      <c r="M36" s="235"/>
      <c r="N36" s="235"/>
      <c r="O36" s="235"/>
    </row>
    <row r="37" spans="3:15" ht="12.75">
      <c r="C37" s="194" t="s">
        <v>29</v>
      </c>
      <c r="D37" s="283">
        <v>0</v>
      </c>
      <c r="E37" s="239">
        <f t="shared" si="0"/>
        <v>0</v>
      </c>
      <c r="F37" s="283">
        <v>1</v>
      </c>
      <c r="G37" s="239">
        <f t="shared" si="1"/>
        <v>100</v>
      </c>
      <c r="H37" s="227">
        <f t="shared" si="2"/>
        <v>1</v>
      </c>
      <c r="I37" s="282">
        <f>100/H107*H37</f>
        <v>0.002702702702702703</v>
      </c>
      <c r="J37" s="235"/>
      <c r="K37" s="235"/>
      <c r="L37" s="235"/>
      <c r="M37" s="235"/>
      <c r="N37" s="235"/>
      <c r="O37" s="235"/>
    </row>
    <row r="38" spans="3:15" ht="12.75">
      <c r="C38" s="194" t="s">
        <v>37</v>
      </c>
      <c r="D38" s="235">
        <v>1</v>
      </c>
      <c r="E38" s="239">
        <f t="shared" si="0"/>
        <v>33.333333333333336</v>
      </c>
      <c r="F38" s="235">
        <v>2</v>
      </c>
      <c r="G38" s="239">
        <f t="shared" si="1"/>
        <v>66.66666666666667</v>
      </c>
      <c r="H38" s="227">
        <f t="shared" si="2"/>
        <v>3</v>
      </c>
      <c r="I38" s="282">
        <f>100/H107*H38</f>
        <v>0.008108108108108109</v>
      </c>
      <c r="J38" s="235"/>
      <c r="K38" s="235"/>
      <c r="L38" s="235"/>
      <c r="M38" s="235"/>
      <c r="N38" s="235"/>
      <c r="O38" s="235"/>
    </row>
    <row r="39" spans="3:15" ht="12.75">
      <c r="C39" s="194" t="s">
        <v>25</v>
      </c>
      <c r="D39" s="235">
        <v>15</v>
      </c>
      <c r="E39" s="239">
        <f t="shared" si="0"/>
        <v>65.21739130434783</v>
      </c>
      <c r="F39" s="235">
        <v>8</v>
      </c>
      <c r="G39" s="239">
        <f t="shared" si="1"/>
        <v>34.78260869565217</v>
      </c>
      <c r="H39" s="227">
        <f t="shared" si="2"/>
        <v>23</v>
      </c>
      <c r="I39" s="282">
        <f>100/H107*H39</f>
        <v>0.062162162162162166</v>
      </c>
      <c r="J39" s="235"/>
      <c r="K39" s="235"/>
      <c r="L39" s="235"/>
      <c r="M39" s="235"/>
      <c r="N39" s="235"/>
      <c r="O39" s="235"/>
    </row>
    <row r="40" spans="3:19" ht="12.75">
      <c r="C40" s="194" t="s">
        <v>47</v>
      </c>
      <c r="D40" s="235">
        <v>43</v>
      </c>
      <c r="E40" s="239">
        <f t="shared" si="0"/>
        <v>51.807228915662655</v>
      </c>
      <c r="F40" s="235">
        <v>40</v>
      </c>
      <c r="G40" s="239">
        <f t="shared" si="1"/>
        <v>48.19277108433735</v>
      </c>
      <c r="H40" s="227">
        <f t="shared" si="2"/>
        <v>83</v>
      </c>
      <c r="I40" s="282">
        <f>100/H107*H40</f>
        <v>0.22432432432432434</v>
      </c>
      <c r="J40" s="235"/>
      <c r="K40" s="235"/>
      <c r="L40" s="235"/>
      <c r="M40" s="235"/>
      <c r="N40" s="235"/>
      <c r="O40" s="235"/>
      <c r="Q40" s="226"/>
      <c r="R40" s="226"/>
      <c r="S40" s="226"/>
    </row>
    <row r="41" spans="3:15" ht="12.75">
      <c r="C41" s="194" t="s">
        <v>8</v>
      </c>
      <c r="D41" s="235">
        <v>26</v>
      </c>
      <c r="E41" s="239">
        <f t="shared" si="0"/>
        <v>45.614035087719294</v>
      </c>
      <c r="F41" s="235">
        <v>31</v>
      </c>
      <c r="G41" s="239">
        <f t="shared" si="1"/>
        <v>54.3859649122807</v>
      </c>
      <c r="H41" s="227">
        <f t="shared" si="2"/>
        <v>57</v>
      </c>
      <c r="I41" s="282">
        <f>100/H107*H41</f>
        <v>0.15405405405405406</v>
      </c>
      <c r="J41" s="235"/>
      <c r="K41" s="235"/>
      <c r="L41" s="235"/>
      <c r="M41" s="235"/>
      <c r="N41" s="235"/>
      <c r="O41" s="235"/>
    </row>
    <row r="42" spans="3:15" ht="12.75">
      <c r="C42" s="194" t="s">
        <v>118</v>
      </c>
      <c r="D42" s="235">
        <v>29</v>
      </c>
      <c r="E42" s="239">
        <f t="shared" si="0"/>
        <v>63.04347826086956</v>
      </c>
      <c r="F42" s="235">
        <v>17</v>
      </c>
      <c r="G42" s="239">
        <f t="shared" si="1"/>
        <v>36.95652173913043</v>
      </c>
      <c r="H42" s="227">
        <f t="shared" si="2"/>
        <v>46</v>
      </c>
      <c r="I42" s="282">
        <f>100/H107*H42</f>
        <v>0.12432432432432433</v>
      </c>
      <c r="J42" s="235"/>
      <c r="K42" s="235"/>
      <c r="L42" s="235"/>
      <c r="M42" s="235"/>
      <c r="N42" s="235"/>
      <c r="O42" s="235"/>
    </row>
    <row r="43" spans="3:15" ht="12.75">
      <c r="C43" s="194" t="s">
        <v>17</v>
      </c>
      <c r="D43" s="235">
        <v>10</v>
      </c>
      <c r="E43" s="239">
        <f t="shared" si="0"/>
        <v>55.55555555555556</v>
      </c>
      <c r="F43" s="235">
        <v>8</v>
      </c>
      <c r="G43" s="239">
        <f t="shared" si="1"/>
        <v>44.44444444444444</v>
      </c>
      <c r="H43" s="227">
        <f t="shared" si="2"/>
        <v>18</v>
      </c>
      <c r="I43" s="282">
        <f>100/H107*H43</f>
        <v>0.04864864864864865</v>
      </c>
      <c r="J43" s="235"/>
      <c r="K43" s="235"/>
      <c r="L43" s="235"/>
      <c r="M43" s="235"/>
      <c r="N43" s="235"/>
      <c r="O43" s="235"/>
    </row>
    <row r="44" spans="3:17" ht="12.75">
      <c r="C44" s="194" t="s">
        <v>71</v>
      </c>
      <c r="D44" s="235">
        <v>287</v>
      </c>
      <c r="E44" s="239">
        <f t="shared" si="0"/>
        <v>48.31649831649832</v>
      </c>
      <c r="F44" s="235">
        <v>307</v>
      </c>
      <c r="G44" s="239">
        <f t="shared" si="1"/>
        <v>51.68350168350169</v>
      </c>
      <c r="H44" s="227">
        <f t="shared" si="2"/>
        <v>594</v>
      </c>
      <c r="I44" s="282">
        <f>100/H107*H44</f>
        <v>1.6054054054054054</v>
      </c>
      <c r="J44" s="235"/>
      <c r="K44" s="235"/>
      <c r="L44" s="235"/>
      <c r="M44" s="235"/>
      <c r="N44" s="235"/>
      <c r="O44" s="235"/>
      <c r="Q44" s="226"/>
    </row>
    <row r="45" spans="3:15" ht="12.75">
      <c r="C45" s="194" t="s">
        <v>10</v>
      </c>
      <c r="D45" s="235">
        <v>54</v>
      </c>
      <c r="E45" s="239">
        <f t="shared" si="0"/>
        <v>40.29850746268657</v>
      </c>
      <c r="F45" s="235">
        <v>80</v>
      </c>
      <c r="G45" s="239">
        <f t="shared" si="1"/>
        <v>59.701492537313435</v>
      </c>
      <c r="H45" s="227">
        <f t="shared" si="2"/>
        <v>134</v>
      </c>
      <c r="I45" s="282">
        <f>100/H107*H45</f>
        <v>0.3621621621621622</v>
      </c>
      <c r="J45" s="235"/>
      <c r="K45" s="235"/>
      <c r="L45" s="235"/>
      <c r="M45" s="235"/>
      <c r="N45" s="235"/>
      <c r="O45" s="235"/>
    </row>
    <row r="46" spans="3:15" ht="12.75">
      <c r="C46" s="194" t="s">
        <v>478</v>
      </c>
      <c r="D46" s="235">
        <v>0</v>
      </c>
      <c r="E46" s="239">
        <f t="shared" si="0"/>
        <v>0</v>
      </c>
      <c r="F46" s="235">
        <v>1</v>
      </c>
      <c r="G46" s="239">
        <f t="shared" si="1"/>
        <v>100</v>
      </c>
      <c r="H46" s="227">
        <f t="shared" si="2"/>
        <v>1</v>
      </c>
      <c r="I46" s="282">
        <f>100/H107*H46</f>
        <v>0.002702702702702703</v>
      </c>
      <c r="J46" s="235"/>
      <c r="K46" s="235"/>
      <c r="L46" s="235"/>
      <c r="M46" s="235"/>
      <c r="N46" s="235"/>
      <c r="O46" s="235"/>
    </row>
    <row r="47" spans="3:15" ht="12.75">
      <c r="C47" s="194" t="s">
        <v>26</v>
      </c>
      <c r="D47" s="235">
        <v>1</v>
      </c>
      <c r="E47" s="239">
        <f t="shared" si="0"/>
        <v>16.666666666666668</v>
      </c>
      <c r="F47" s="235">
        <v>5</v>
      </c>
      <c r="G47" s="239">
        <f t="shared" si="1"/>
        <v>83.33333333333334</v>
      </c>
      <c r="H47" s="227">
        <f t="shared" si="2"/>
        <v>6</v>
      </c>
      <c r="I47" s="282">
        <f>100/H107*H47</f>
        <v>0.016216216216216217</v>
      </c>
      <c r="J47" s="235"/>
      <c r="K47" s="235"/>
      <c r="L47" s="235"/>
      <c r="M47" s="235"/>
      <c r="N47" s="235"/>
      <c r="O47" s="235"/>
    </row>
    <row r="48" spans="3:17" ht="12.75">
      <c r="C48" s="194" t="s">
        <v>12</v>
      </c>
      <c r="D48" s="235">
        <v>6</v>
      </c>
      <c r="E48" s="239">
        <f t="shared" si="0"/>
        <v>37.5</v>
      </c>
      <c r="F48" s="235">
        <v>10</v>
      </c>
      <c r="G48" s="239">
        <f t="shared" si="1"/>
        <v>62.5</v>
      </c>
      <c r="H48" s="227">
        <f t="shared" si="2"/>
        <v>16</v>
      </c>
      <c r="I48" s="282">
        <f>100/H107*H48</f>
        <v>0.043243243243243246</v>
      </c>
      <c r="J48" s="235"/>
      <c r="K48" s="235"/>
      <c r="L48" s="235"/>
      <c r="M48" s="235"/>
      <c r="N48" s="235"/>
      <c r="O48" s="235"/>
      <c r="Q48" s="226"/>
    </row>
    <row r="49" spans="3:15" ht="12.75">
      <c r="C49" s="194" t="s">
        <v>394</v>
      </c>
      <c r="D49" s="235">
        <v>60</v>
      </c>
      <c r="E49" s="239">
        <f t="shared" si="0"/>
        <v>42.5531914893617</v>
      </c>
      <c r="F49" s="235">
        <v>81</v>
      </c>
      <c r="G49" s="239">
        <f t="shared" si="1"/>
        <v>57.4468085106383</v>
      </c>
      <c r="H49" s="227">
        <f t="shared" si="2"/>
        <v>141</v>
      </c>
      <c r="I49" s="282">
        <f>100/H107*H49</f>
        <v>0.3810810810810811</v>
      </c>
      <c r="J49" s="227"/>
      <c r="K49" s="235"/>
      <c r="L49" s="235"/>
      <c r="M49" s="235"/>
      <c r="N49" s="235"/>
      <c r="O49" s="235"/>
    </row>
    <row r="50" spans="3:16" ht="12.75">
      <c r="C50" s="193" t="s">
        <v>124</v>
      </c>
      <c r="D50" s="232">
        <f>SUM(D14:D49)</f>
        <v>16526</v>
      </c>
      <c r="E50" s="233">
        <f t="shared" si="0"/>
        <v>49.55619527407941</v>
      </c>
      <c r="F50" s="232">
        <f>SUM(F14:F49)</f>
        <v>16822</v>
      </c>
      <c r="G50" s="233">
        <f t="shared" si="1"/>
        <v>50.44380472592059</v>
      </c>
      <c r="H50" s="232">
        <f>SUM(H14:H49)</f>
        <v>33348</v>
      </c>
      <c r="I50" s="234">
        <f>100/H107*H50</f>
        <v>90.12972972972973</v>
      </c>
      <c r="J50" s="233"/>
      <c r="K50" s="233"/>
      <c r="L50" s="233"/>
      <c r="M50" s="233"/>
      <c r="N50" s="233"/>
      <c r="O50" s="233"/>
      <c r="P50" s="283"/>
    </row>
    <row r="51" spans="3:15" ht="12.75">
      <c r="C51" s="195"/>
      <c r="D51" s="227"/>
      <c r="E51" s="235"/>
      <c r="F51" s="227"/>
      <c r="G51" s="235"/>
      <c r="H51" s="236"/>
      <c r="I51" s="282"/>
      <c r="J51" s="267"/>
      <c r="K51" s="267"/>
      <c r="L51" s="267"/>
      <c r="M51" s="267"/>
      <c r="N51" s="267"/>
      <c r="O51" s="267"/>
    </row>
    <row r="52" spans="3:15" ht="12.75">
      <c r="C52" s="194" t="s">
        <v>395</v>
      </c>
      <c r="D52" s="235">
        <v>16</v>
      </c>
      <c r="E52" s="239">
        <f aca="true" t="shared" si="3" ref="E52:E66">100/H52*D52</f>
        <v>47.05882352941177</v>
      </c>
      <c r="F52" s="235">
        <v>18</v>
      </c>
      <c r="G52" s="239">
        <f aca="true" t="shared" si="4" ref="G52:G66">100/H52*F52</f>
        <v>52.94117647058824</v>
      </c>
      <c r="H52" s="227">
        <f aca="true" t="shared" si="5" ref="H52:H65">SUM(D52,F52)</f>
        <v>34</v>
      </c>
      <c r="I52" s="282">
        <f>100/H107*H52</f>
        <v>0.0918918918918919</v>
      </c>
      <c r="J52" s="235"/>
      <c r="K52" s="235"/>
      <c r="L52" s="235"/>
      <c r="M52" s="235"/>
      <c r="N52" s="235"/>
      <c r="O52" s="235"/>
    </row>
    <row r="53" spans="3:15" ht="12.75">
      <c r="C53" s="194" t="s">
        <v>466</v>
      </c>
      <c r="D53" s="235">
        <v>2</v>
      </c>
      <c r="E53" s="239">
        <f t="shared" si="3"/>
        <v>100</v>
      </c>
      <c r="F53" s="235">
        <v>0</v>
      </c>
      <c r="G53" s="239">
        <f t="shared" si="4"/>
        <v>0</v>
      </c>
      <c r="H53" s="227">
        <f t="shared" si="5"/>
        <v>2</v>
      </c>
      <c r="I53" s="282">
        <f>100/H107*H53</f>
        <v>0.005405405405405406</v>
      </c>
      <c r="J53" s="235"/>
      <c r="K53" s="235"/>
      <c r="L53" s="235"/>
      <c r="M53" s="235"/>
      <c r="N53" s="235"/>
      <c r="O53" s="235"/>
    </row>
    <row r="54" spans="3:15" ht="12.75">
      <c r="C54" s="194" t="s">
        <v>72</v>
      </c>
      <c r="D54" s="235">
        <v>0</v>
      </c>
      <c r="E54" s="239">
        <f t="shared" si="3"/>
        <v>0</v>
      </c>
      <c r="F54" s="235">
        <v>3</v>
      </c>
      <c r="G54" s="239">
        <f t="shared" si="4"/>
        <v>100</v>
      </c>
      <c r="H54" s="227">
        <f t="shared" si="5"/>
        <v>3</v>
      </c>
      <c r="I54" s="282">
        <f>100/H107*H54</f>
        <v>0.008108108108108109</v>
      </c>
      <c r="J54" s="235"/>
      <c r="K54" s="235"/>
      <c r="L54" s="235"/>
      <c r="M54" s="235"/>
      <c r="N54" s="235"/>
      <c r="O54" s="235"/>
    </row>
    <row r="55" spans="3:15" ht="12.75">
      <c r="C55" s="194" t="s">
        <v>438</v>
      </c>
      <c r="D55" s="235">
        <v>1</v>
      </c>
      <c r="E55" s="239">
        <f t="shared" si="3"/>
        <v>100</v>
      </c>
      <c r="F55" s="235">
        <v>0</v>
      </c>
      <c r="G55" s="239">
        <f t="shared" si="4"/>
        <v>0</v>
      </c>
      <c r="H55" s="227">
        <f t="shared" si="5"/>
        <v>1</v>
      </c>
      <c r="I55" s="282">
        <f>100/H107*H55</f>
        <v>0.002702702702702703</v>
      </c>
      <c r="J55" s="235"/>
      <c r="K55" s="235"/>
      <c r="L55" s="235"/>
      <c r="M55" s="235"/>
      <c r="N55" s="235"/>
      <c r="O55" s="235"/>
    </row>
    <row r="56" spans="3:15" ht="12.75">
      <c r="C56" s="194" t="s">
        <v>57</v>
      </c>
      <c r="D56" s="235"/>
      <c r="E56" s="239">
        <v>0</v>
      </c>
      <c r="F56" s="235"/>
      <c r="G56" s="239">
        <v>0</v>
      </c>
      <c r="H56" s="227">
        <f t="shared" si="5"/>
        <v>0</v>
      </c>
      <c r="I56" s="282">
        <f>100/H107*H56</f>
        <v>0</v>
      </c>
      <c r="J56" s="235"/>
      <c r="K56" s="235"/>
      <c r="L56" s="235"/>
      <c r="M56" s="235"/>
      <c r="N56" s="235"/>
      <c r="O56" s="235"/>
    </row>
    <row r="57" spans="3:15" ht="12.75">
      <c r="C57" s="194" t="s">
        <v>36</v>
      </c>
      <c r="D57" s="235"/>
      <c r="E57" s="239">
        <v>0</v>
      </c>
      <c r="F57" s="235"/>
      <c r="G57" s="239">
        <v>0</v>
      </c>
      <c r="H57" s="227">
        <f t="shared" si="5"/>
        <v>0</v>
      </c>
      <c r="I57" s="282">
        <f>100/H107*H57</f>
        <v>0</v>
      </c>
      <c r="J57" s="235"/>
      <c r="K57" s="235"/>
      <c r="L57" s="235"/>
      <c r="M57" s="235"/>
      <c r="N57" s="235"/>
      <c r="O57" s="235"/>
    </row>
    <row r="58" spans="3:15" ht="12.75">
      <c r="C58" s="194" t="s">
        <v>448</v>
      </c>
      <c r="D58" s="235">
        <v>1</v>
      </c>
      <c r="E58" s="239">
        <f t="shared" si="3"/>
        <v>100</v>
      </c>
      <c r="F58" s="235">
        <v>0</v>
      </c>
      <c r="G58" s="239">
        <f t="shared" si="4"/>
        <v>0</v>
      </c>
      <c r="H58" s="227">
        <f t="shared" si="5"/>
        <v>1</v>
      </c>
      <c r="I58" s="282">
        <f>100/H107*H58</f>
        <v>0.002702702702702703</v>
      </c>
      <c r="J58" s="235"/>
      <c r="K58" s="235"/>
      <c r="L58" s="235"/>
      <c r="M58" s="235"/>
      <c r="N58" s="235"/>
      <c r="O58" s="235"/>
    </row>
    <row r="59" spans="3:15" ht="12.75">
      <c r="C59" s="194" t="s">
        <v>58</v>
      </c>
      <c r="D59" s="235">
        <v>3</v>
      </c>
      <c r="E59" s="239">
        <f t="shared" si="3"/>
        <v>75</v>
      </c>
      <c r="F59" s="235">
        <v>1</v>
      </c>
      <c r="G59" s="239">
        <f t="shared" si="4"/>
        <v>25</v>
      </c>
      <c r="H59" s="227">
        <f t="shared" si="5"/>
        <v>4</v>
      </c>
      <c r="I59" s="282">
        <f>100/H107*H59</f>
        <v>0.010810810810810811</v>
      </c>
      <c r="J59" s="235"/>
      <c r="K59" s="235"/>
      <c r="L59" s="235"/>
      <c r="M59" s="235"/>
      <c r="N59" s="235"/>
      <c r="O59" s="235"/>
    </row>
    <row r="60" spans="3:15" ht="12.75">
      <c r="C60" s="194" t="s">
        <v>423</v>
      </c>
      <c r="D60" s="272">
        <v>2</v>
      </c>
      <c r="E60" s="239">
        <f t="shared" si="3"/>
        <v>66.66666666666667</v>
      </c>
      <c r="F60" s="272">
        <v>1</v>
      </c>
      <c r="G60" s="239">
        <f t="shared" si="4"/>
        <v>33.333333333333336</v>
      </c>
      <c r="H60" s="227">
        <f t="shared" si="5"/>
        <v>3</v>
      </c>
      <c r="I60" s="282">
        <f>100/H107*H60</f>
        <v>0.008108108108108109</v>
      </c>
      <c r="J60" s="235"/>
      <c r="K60" s="235"/>
      <c r="L60" s="235"/>
      <c r="M60" s="235"/>
      <c r="N60" s="235"/>
      <c r="O60" s="235"/>
    </row>
    <row r="61" spans="3:15" ht="12.75">
      <c r="C61" s="194" t="s">
        <v>6</v>
      </c>
      <c r="D61" s="227">
        <v>1211</v>
      </c>
      <c r="E61" s="239">
        <f t="shared" si="3"/>
        <v>53.114035087719294</v>
      </c>
      <c r="F61" s="227">
        <v>1069</v>
      </c>
      <c r="G61" s="239">
        <f t="shared" si="4"/>
        <v>46.8859649122807</v>
      </c>
      <c r="H61" s="227">
        <f t="shared" si="5"/>
        <v>2280</v>
      </c>
      <c r="I61" s="282">
        <f>100/H107*H61</f>
        <v>6.162162162162162</v>
      </c>
      <c r="J61" s="235"/>
      <c r="K61" s="235"/>
      <c r="L61" s="235"/>
      <c r="M61" s="235"/>
      <c r="N61" s="235"/>
      <c r="O61" s="235"/>
    </row>
    <row r="62" spans="3:15" ht="12.75">
      <c r="C62" s="194" t="s">
        <v>391</v>
      </c>
      <c r="D62" s="227">
        <v>4</v>
      </c>
      <c r="E62" s="239">
        <f t="shared" si="3"/>
        <v>80</v>
      </c>
      <c r="F62" s="227">
        <v>1</v>
      </c>
      <c r="G62" s="239">
        <f t="shared" si="4"/>
        <v>20</v>
      </c>
      <c r="H62" s="227">
        <f t="shared" si="5"/>
        <v>5</v>
      </c>
      <c r="I62" s="282">
        <f>100/H107*H62</f>
        <v>0.013513513513513514</v>
      </c>
      <c r="J62" s="235"/>
      <c r="K62" s="235"/>
      <c r="L62" s="235"/>
      <c r="M62" s="235"/>
      <c r="N62" s="235"/>
      <c r="O62" s="235"/>
    </row>
    <row r="63" spans="3:15" ht="12.75">
      <c r="C63" s="194" t="s">
        <v>60</v>
      </c>
      <c r="D63" s="235">
        <v>16</v>
      </c>
      <c r="E63" s="239">
        <f t="shared" si="3"/>
        <v>80</v>
      </c>
      <c r="F63" s="235">
        <v>4</v>
      </c>
      <c r="G63" s="239">
        <f t="shared" si="4"/>
        <v>20</v>
      </c>
      <c r="H63" s="227">
        <f t="shared" si="5"/>
        <v>20</v>
      </c>
      <c r="I63" s="282">
        <f>100/H107*H63</f>
        <v>0.05405405405405406</v>
      </c>
      <c r="J63" s="235"/>
      <c r="K63" s="235"/>
      <c r="L63" s="235"/>
      <c r="M63" s="235"/>
      <c r="N63" s="235"/>
      <c r="O63" s="235"/>
    </row>
    <row r="64" spans="3:15" ht="12.75">
      <c r="C64" s="194" t="s">
        <v>11</v>
      </c>
      <c r="D64" s="272">
        <v>2</v>
      </c>
      <c r="E64" s="239">
        <f t="shared" si="3"/>
        <v>33.333333333333336</v>
      </c>
      <c r="F64" s="272">
        <v>4</v>
      </c>
      <c r="G64" s="239">
        <f t="shared" si="4"/>
        <v>66.66666666666667</v>
      </c>
      <c r="H64" s="227">
        <f t="shared" si="5"/>
        <v>6</v>
      </c>
      <c r="I64" s="282">
        <f>100/H107*H64</f>
        <v>0.016216216216216217</v>
      </c>
      <c r="J64" s="235"/>
      <c r="K64" s="235"/>
      <c r="L64" s="235"/>
      <c r="M64" s="235"/>
      <c r="N64" s="235"/>
      <c r="O64" s="235"/>
    </row>
    <row r="65" spans="3:15" ht="12.75">
      <c r="C65" s="194" t="s">
        <v>399</v>
      </c>
      <c r="D65" s="272">
        <v>0</v>
      </c>
      <c r="E65" s="239">
        <f t="shared" si="3"/>
        <v>0</v>
      </c>
      <c r="F65" s="272">
        <v>4</v>
      </c>
      <c r="G65" s="239">
        <f t="shared" si="4"/>
        <v>100</v>
      </c>
      <c r="H65" s="227">
        <f t="shared" si="5"/>
        <v>4</v>
      </c>
      <c r="I65" s="282">
        <f>100/H107*H65</f>
        <v>0.010810810810810811</v>
      </c>
      <c r="J65" s="235"/>
      <c r="K65" s="235"/>
      <c r="L65" s="235"/>
      <c r="M65" s="235"/>
      <c r="N65" s="235"/>
      <c r="O65" s="235"/>
    </row>
    <row r="66" spans="3:16" ht="12.75">
      <c r="C66" s="193" t="s">
        <v>130</v>
      </c>
      <c r="D66" s="232">
        <f>SUM(D52:D65)</f>
        <v>1258</v>
      </c>
      <c r="E66" s="233">
        <f t="shared" si="3"/>
        <v>53.23741007194245</v>
      </c>
      <c r="F66" s="232">
        <f>SUM(F52:F65)</f>
        <v>1105</v>
      </c>
      <c r="G66" s="233">
        <f t="shared" si="4"/>
        <v>46.76258992805755</v>
      </c>
      <c r="H66" s="232">
        <f>SUM(H52:H65)</f>
        <v>2363</v>
      </c>
      <c r="I66" s="234">
        <f>100/H107*H66</f>
        <v>6.386486486486487</v>
      </c>
      <c r="J66" s="233"/>
      <c r="K66" s="276"/>
      <c r="L66" s="276"/>
      <c r="M66" s="276"/>
      <c r="N66" s="276"/>
      <c r="O66" s="276"/>
      <c r="P66" s="292"/>
    </row>
    <row r="67" spans="3:15" ht="12.75">
      <c r="C67" s="193"/>
      <c r="D67" s="232"/>
      <c r="E67" s="233"/>
      <c r="F67" s="232"/>
      <c r="G67" s="233"/>
      <c r="H67" s="235"/>
      <c r="I67" s="234"/>
      <c r="J67" s="233"/>
      <c r="K67" s="233"/>
      <c r="L67" s="233"/>
      <c r="M67" s="233"/>
      <c r="N67" s="233"/>
      <c r="O67" s="233"/>
    </row>
    <row r="68" spans="3:15" ht="12.75">
      <c r="C68" s="194" t="s">
        <v>41</v>
      </c>
      <c r="D68" s="272">
        <v>1</v>
      </c>
      <c r="E68" s="239">
        <f aca="true" t="shared" si="6" ref="E68:E77">100/H68*D68</f>
        <v>33.333333333333336</v>
      </c>
      <c r="F68" s="272">
        <v>2</v>
      </c>
      <c r="G68" s="239">
        <f aca="true" t="shared" si="7" ref="G68:G77">100/H68*F68</f>
        <v>66.66666666666667</v>
      </c>
      <c r="H68" s="227">
        <f aca="true" t="shared" si="8" ref="H68:H76">SUM(D68,F68)</f>
        <v>3</v>
      </c>
      <c r="I68" s="282">
        <f>100/H107*H68</f>
        <v>0.008108108108108109</v>
      </c>
      <c r="J68" s="233"/>
      <c r="K68" s="233"/>
      <c r="L68" s="233"/>
      <c r="M68" s="233"/>
      <c r="N68" s="233"/>
      <c r="O68" s="233"/>
    </row>
    <row r="69" spans="3:15" ht="12.75">
      <c r="C69" s="194" t="s">
        <v>14</v>
      </c>
      <c r="D69" s="235">
        <v>9</v>
      </c>
      <c r="E69" s="239">
        <f t="shared" si="6"/>
        <v>24.324324324324323</v>
      </c>
      <c r="F69" s="235">
        <v>28</v>
      </c>
      <c r="G69" s="239">
        <f t="shared" si="7"/>
        <v>75.67567567567568</v>
      </c>
      <c r="H69" s="227">
        <f t="shared" si="8"/>
        <v>37</v>
      </c>
      <c r="I69" s="282">
        <f>100/H107*H69</f>
        <v>0.1</v>
      </c>
      <c r="J69" s="235"/>
      <c r="K69" s="235"/>
      <c r="L69" s="235"/>
      <c r="M69" s="235"/>
      <c r="N69" s="235"/>
      <c r="O69" s="235"/>
    </row>
    <row r="70" spans="3:15" ht="12.75">
      <c r="C70" s="194" t="s">
        <v>23</v>
      </c>
      <c r="D70" s="272">
        <v>17</v>
      </c>
      <c r="E70" s="239">
        <f t="shared" si="6"/>
        <v>70.83333333333334</v>
      </c>
      <c r="F70" s="272">
        <v>7</v>
      </c>
      <c r="G70" s="239">
        <f t="shared" si="7"/>
        <v>29.166666666666668</v>
      </c>
      <c r="H70" s="227">
        <f t="shared" si="8"/>
        <v>24</v>
      </c>
      <c r="I70" s="282">
        <f>100/H107*H70</f>
        <v>0.06486486486486487</v>
      </c>
      <c r="J70" s="235"/>
      <c r="K70" s="235"/>
      <c r="L70" s="235"/>
      <c r="M70" s="235"/>
      <c r="N70" s="235"/>
      <c r="O70" s="235"/>
    </row>
    <row r="71" spans="3:15" ht="12.75">
      <c r="C71" s="194" t="s">
        <v>439</v>
      </c>
      <c r="D71" s="235">
        <v>2</v>
      </c>
      <c r="E71" s="239">
        <f t="shared" si="6"/>
        <v>50</v>
      </c>
      <c r="F71" s="235">
        <v>2</v>
      </c>
      <c r="G71" s="239">
        <f t="shared" si="7"/>
        <v>50</v>
      </c>
      <c r="H71" s="227">
        <f t="shared" si="8"/>
        <v>4</v>
      </c>
      <c r="I71" s="282">
        <f>100/H107*H71</f>
        <v>0.010810810810810811</v>
      </c>
      <c r="J71" s="235"/>
      <c r="K71" s="235"/>
      <c r="L71" s="235"/>
      <c r="M71" s="235"/>
      <c r="N71" s="235"/>
      <c r="O71" s="235"/>
    </row>
    <row r="72" spans="3:15" ht="12.75">
      <c r="C72" s="194" t="s">
        <v>15</v>
      </c>
      <c r="D72" s="235">
        <v>0</v>
      </c>
      <c r="E72" s="239">
        <f t="shared" si="6"/>
        <v>0</v>
      </c>
      <c r="F72" s="235">
        <v>1</v>
      </c>
      <c r="G72" s="239">
        <f t="shared" si="7"/>
        <v>100</v>
      </c>
      <c r="H72" s="227">
        <f t="shared" si="8"/>
        <v>1</v>
      </c>
      <c r="I72" s="282">
        <f>100/H107*H72</f>
        <v>0.002702702702702703</v>
      </c>
      <c r="J72" s="235"/>
      <c r="K72" s="235"/>
      <c r="L72" s="235"/>
      <c r="M72" s="235"/>
      <c r="N72" s="235"/>
      <c r="O72" s="235"/>
    </row>
    <row r="73" spans="3:15" ht="12.75">
      <c r="C73" s="194" t="s">
        <v>45</v>
      </c>
      <c r="D73" s="235">
        <v>8</v>
      </c>
      <c r="E73" s="239">
        <f t="shared" si="6"/>
        <v>26.666666666666668</v>
      </c>
      <c r="F73" s="235">
        <v>22</v>
      </c>
      <c r="G73" s="239">
        <f t="shared" si="7"/>
        <v>73.33333333333334</v>
      </c>
      <c r="H73" s="227">
        <f t="shared" si="8"/>
        <v>30</v>
      </c>
      <c r="I73" s="282">
        <f>100/H107*H73</f>
        <v>0.08108108108108109</v>
      </c>
      <c r="J73" s="235"/>
      <c r="K73" s="235"/>
      <c r="L73" s="235"/>
      <c r="M73" s="235"/>
      <c r="N73" s="235"/>
      <c r="O73" s="235"/>
    </row>
    <row r="74" spans="3:15" ht="12.75">
      <c r="C74" s="194" t="s">
        <v>5</v>
      </c>
      <c r="D74" s="235">
        <v>6</v>
      </c>
      <c r="E74" s="239">
        <f t="shared" si="6"/>
        <v>42.85714285714286</v>
      </c>
      <c r="F74" s="235">
        <v>8</v>
      </c>
      <c r="G74" s="239">
        <f t="shared" si="7"/>
        <v>57.142857142857146</v>
      </c>
      <c r="H74" s="227">
        <f t="shared" si="8"/>
        <v>14</v>
      </c>
      <c r="I74" s="282">
        <f>100/H107*H74</f>
        <v>0.03783783783783784</v>
      </c>
      <c r="J74" s="235"/>
      <c r="K74" s="235"/>
      <c r="L74" s="235"/>
      <c r="M74" s="235"/>
      <c r="N74" s="235"/>
      <c r="O74" s="235"/>
    </row>
    <row r="75" spans="3:15" ht="12.75">
      <c r="C75" s="194" t="s">
        <v>457</v>
      </c>
      <c r="D75" s="235">
        <v>0</v>
      </c>
      <c r="E75" s="239">
        <f t="shared" si="6"/>
        <v>0</v>
      </c>
      <c r="F75" s="235">
        <v>1</v>
      </c>
      <c r="G75" s="239">
        <f t="shared" si="7"/>
        <v>100</v>
      </c>
      <c r="H75" s="227">
        <f t="shared" si="8"/>
        <v>1</v>
      </c>
      <c r="I75" s="282">
        <f>100/H107*H75</f>
        <v>0.002702702702702703</v>
      </c>
      <c r="J75" s="235"/>
      <c r="K75" s="235"/>
      <c r="L75" s="235"/>
      <c r="M75" s="235"/>
      <c r="N75" s="235"/>
      <c r="O75" s="235"/>
    </row>
    <row r="76" spans="3:15" ht="12.75">
      <c r="C76" s="194" t="s">
        <v>9</v>
      </c>
      <c r="D76" s="235">
        <v>32</v>
      </c>
      <c r="E76" s="239">
        <f t="shared" si="6"/>
        <v>36.7816091954023</v>
      </c>
      <c r="F76" s="235">
        <v>55</v>
      </c>
      <c r="G76" s="239">
        <f t="shared" si="7"/>
        <v>63.218390804597696</v>
      </c>
      <c r="H76" s="227">
        <f t="shared" si="8"/>
        <v>87</v>
      </c>
      <c r="I76" s="282">
        <f>100/H107*H76</f>
        <v>0.23513513513513515</v>
      </c>
      <c r="J76" s="235"/>
      <c r="K76" s="235"/>
      <c r="L76" s="235"/>
      <c r="M76" s="235"/>
      <c r="N76" s="235"/>
      <c r="O76" s="235"/>
    </row>
    <row r="77" spans="3:15" ht="12.75">
      <c r="C77" s="193" t="s">
        <v>458</v>
      </c>
      <c r="D77" s="232">
        <f>SUM(D68:D76)</f>
        <v>75</v>
      </c>
      <c r="E77" s="238">
        <f t="shared" si="6"/>
        <v>37.3134328358209</v>
      </c>
      <c r="F77" s="232">
        <f>SUM(F68:F76)</f>
        <v>126</v>
      </c>
      <c r="G77" s="238">
        <f t="shared" si="7"/>
        <v>62.6865671641791</v>
      </c>
      <c r="H77" s="232">
        <f>SUM(H68:H76)</f>
        <v>201</v>
      </c>
      <c r="I77" s="234">
        <f>100/H107*H77</f>
        <v>0.5432432432432432</v>
      </c>
      <c r="J77" s="233"/>
      <c r="K77" s="233"/>
      <c r="L77" s="233"/>
      <c r="M77" s="233"/>
      <c r="N77" s="233"/>
      <c r="O77" s="233"/>
    </row>
    <row r="78" spans="3:15" ht="12.75">
      <c r="C78" s="193"/>
      <c r="D78" s="232"/>
      <c r="E78" s="239"/>
      <c r="F78" s="232"/>
      <c r="G78" s="239"/>
      <c r="H78" s="235"/>
      <c r="I78" s="237"/>
      <c r="J78" s="267"/>
      <c r="K78" s="267"/>
      <c r="L78" s="267"/>
      <c r="M78" s="267"/>
      <c r="N78" s="267"/>
      <c r="O78" s="267"/>
    </row>
    <row r="79" spans="3:15" ht="12.75">
      <c r="C79" s="194" t="s">
        <v>13</v>
      </c>
      <c r="D79" s="235">
        <v>92</v>
      </c>
      <c r="E79" s="239">
        <f aca="true" t="shared" si="9" ref="E79:E89">100/H79*D79</f>
        <v>56.09756097560975</v>
      </c>
      <c r="F79" s="235">
        <v>72</v>
      </c>
      <c r="G79" s="239">
        <f aca="true" t="shared" si="10" ref="G79:G89">100/H79*F79</f>
        <v>43.90243902439024</v>
      </c>
      <c r="H79" s="227">
        <f aca="true" t="shared" si="11" ref="H79:H88">SUM(D79,F79)</f>
        <v>164</v>
      </c>
      <c r="I79" s="282">
        <f>100/H107*H79</f>
        <v>0.44324324324324327</v>
      </c>
      <c r="J79" s="235"/>
      <c r="K79" s="235"/>
      <c r="L79" s="235"/>
      <c r="M79" s="235"/>
      <c r="N79" s="235"/>
      <c r="O79" s="235"/>
    </row>
    <row r="80" spans="3:15" ht="12.75">
      <c r="C80" s="194" t="s">
        <v>61</v>
      </c>
      <c r="D80" s="272">
        <v>8</v>
      </c>
      <c r="E80" s="239">
        <f t="shared" si="9"/>
        <v>38.095238095238095</v>
      </c>
      <c r="F80" s="272">
        <v>13</v>
      </c>
      <c r="G80" s="239">
        <f t="shared" si="10"/>
        <v>61.904761904761905</v>
      </c>
      <c r="H80" s="227">
        <f t="shared" si="11"/>
        <v>21</v>
      </c>
      <c r="I80" s="282">
        <f>100/H107*H80</f>
        <v>0.05675675675675676</v>
      </c>
      <c r="J80" s="235"/>
      <c r="K80" s="235"/>
      <c r="L80" s="235"/>
      <c r="M80" s="235"/>
      <c r="N80" s="235"/>
      <c r="O80" s="235"/>
    </row>
    <row r="81" spans="3:15" ht="12.75">
      <c r="C81" s="194" t="s">
        <v>3</v>
      </c>
      <c r="D81" s="272">
        <v>31</v>
      </c>
      <c r="E81" s="239">
        <f t="shared" si="9"/>
        <v>34.44444444444444</v>
      </c>
      <c r="F81" s="272">
        <v>59</v>
      </c>
      <c r="G81" s="239">
        <f t="shared" si="10"/>
        <v>65.55555555555556</v>
      </c>
      <c r="H81" s="227">
        <f t="shared" si="11"/>
        <v>90</v>
      </c>
      <c r="I81" s="282">
        <f>100/H107*H81</f>
        <v>0.24324324324324326</v>
      </c>
      <c r="J81" s="235"/>
      <c r="K81" s="235"/>
      <c r="L81" s="235"/>
      <c r="M81" s="235"/>
      <c r="N81" s="235"/>
      <c r="O81" s="235"/>
    </row>
    <row r="82" spans="3:15" ht="12.75">
      <c r="C82" s="194" t="s">
        <v>42</v>
      </c>
      <c r="D82" s="235">
        <v>58</v>
      </c>
      <c r="E82" s="239">
        <f t="shared" si="9"/>
        <v>40.84507042253521</v>
      </c>
      <c r="F82" s="235">
        <v>84</v>
      </c>
      <c r="G82" s="239">
        <f t="shared" si="10"/>
        <v>59.154929577464785</v>
      </c>
      <c r="H82" s="227">
        <f t="shared" si="11"/>
        <v>142</v>
      </c>
      <c r="I82" s="282">
        <f>100/H107*H82</f>
        <v>0.3837837837837838</v>
      </c>
      <c r="J82" s="235"/>
      <c r="K82" s="235"/>
      <c r="L82" s="235"/>
      <c r="M82" s="235"/>
      <c r="N82" s="235"/>
      <c r="O82" s="235"/>
    </row>
    <row r="83" spans="3:15" ht="12.75">
      <c r="C83" s="194" t="s">
        <v>43</v>
      </c>
      <c r="D83" s="235">
        <v>39</v>
      </c>
      <c r="E83" s="239">
        <f t="shared" si="9"/>
        <v>48.148148148148145</v>
      </c>
      <c r="F83" s="235">
        <v>42</v>
      </c>
      <c r="G83" s="239">
        <f t="shared" si="10"/>
        <v>51.85185185185185</v>
      </c>
      <c r="H83" s="227">
        <f t="shared" si="11"/>
        <v>81</v>
      </c>
      <c r="I83" s="282">
        <f>100/H107*H83</f>
        <v>0.21891891891891893</v>
      </c>
      <c r="J83" s="235"/>
      <c r="K83" s="235"/>
      <c r="L83" s="235"/>
      <c r="M83" s="235"/>
      <c r="N83" s="235"/>
      <c r="O83" s="235"/>
    </row>
    <row r="84" spans="3:15" ht="12.75">
      <c r="C84" s="194" t="s">
        <v>46</v>
      </c>
      <c r="D84" s="235">
        <v>8</v>
      </c>
      <c r="E84" s="239">
        <f t="shared" si="9"/>
        <v>26.666666666666668</v>
      </c>
      <c r="F84" s="235">
        <v>22</v>
      </c>
      <c r="G84" s="239">
        <f t="shared" si="10"/>
        <v>73.33333333333334</v>
      </c>
      <c r="H84" s="227">
        <f t="shared" si="11"/>
        <v>30</v>
      </c>
      <c r="I84" s="282">
        <f>100/H107*H84</f>
        <v>0.08108108108108109</v>
      </c>
      <c r="J84" s="235"/>
      <c r="K84" s="235"/>
      <c r="L84" s="235"/>
      <c r="M84" s="235"/>
      <c r="N84" s="235"/>
      <c r="O84" s="235"/>
    </row>
    <row r="85" spans="3:15" ht="12.75">
      <c r="C85" s="194" t="s">
        <v>19</v>
      </c>
      <c r="D85" s="235">
        <v>15</v>
      </c>
      <c r="E85" s="239">
        <f t="shared" si="9"/>
        <v>39.473684210526315</v>
      </c>
      <c r="F85" s="235">
        <v>23</v>
      </c>
      <c r="G85" s="239">
        <f t="shared" si="10"/>
        <v>60.526315789473685</v>
      </c>
      <c r="H85" s="227">
        <f t="shared" si="11"/>
        <v>38</v>
      </c>
      <c r="I85" s="282">
        <f>100/H107*H85</f>
        <v>0.10270270270270271</v>
      </c>
      <c r="J85" s="235"/>
      <c r="K85" s="235"/>
      <c r="L85" s="235"/>
      <c r="M85" s="235"/>
      <c r="N85" s="235"/>
      <c r="O85" s="235"/>
    </row>
    <row r="86" spans="3:15" ht="12.75">
      <c r="C86" s="194" t="s">
        <v>48</v>
      </c>
      <c r="D86" s="235">
        <v>36</v>
      </c>
      <c r="E86" s="239">
        <f t="shared" si="9"/>
        <v>52.94117647058824</v>
      </c>
      <c r="F86" s="235">
        <v>32</v>
      </c>
      <c r="G86" s="239">
        <f t="shared" si="10"/>
        <v>47.05882352941177</v>
      </c>
      <c r="H86" s="227">
        <f t="shared" si="11"/>
        <v>68</v>
      </c>
      <c r="I86" s="282">
        <f>100/H107*H86</f>
        <v>0.1837837837837838</v>
      </c>
      <c r="J86" s="235"/>
      <c r="K86" s="235"/>
      <c r="L86" s="235"/>
      <c r="M86" s="235"/>
      <c r="N86" s="235"/>
      <c r="O86" s="235"/>
    </row>
    <row r="87" spans="3:15" ht="12.75">
      <c r="C87" s="194" t="s">
        <v>49</v>
      </c>
      <c r="D87" s="235">
        <v>19</v>
      </c>
      <c r="E87" s="239">
        <f t="shared" si="9"/>
        <v>42.22222222222222</v>
      </c>
      <c r="F87" s="235">
        <v>26</v>
      </c>
      <c r="G87" s="239">
        <f t="shared" si="10"/>
        <v>57.77777777777778</v>
      </c>
      <c r="H87" s="227">
        <f t="shared" si="11"/>
        <v>45</v>
      </c>
      <c r="I87" s="282">
        <f>100/H107*H87</f>
        <v>0.12162162162162163</v>
      </c>
      <c r="J87" s="235"/>
      <c r="K87" s="235"/>
      <c r="L87" s="235"/>
      <c r="M87" s="235"/>
      <c r="N87" s="235"/>
      <c r="O87" s="235"/>
    </row>
    <row r="88" spans="3:15" ht="12.75">
      <c r="C88" s="194" t="s">
        <v>22</v>
      </c>
      <c r="D88" s="235">
        <v>18</v>
      </c>
      <c r="E88" s="239">
        <f t="shared" si="9"/>
        <v>51.42857142857143</v>
      </c>
      <c r="F88" s="235">
        <v>17</v>
      </c>
      <c r="G88" s="239">
        <f t="shared" si="10"/>
        <v>48.57142857142857</v>
      </c>
      <c r="H88" s="227">
        <f t="shared" si="11"/>
        <v>35</v>
      </c>
      <c r="I88" s="282">
        <f>100/H107*H88</f>
        <v>0.0945945945945946</v>
      </c>
      <c r="J88" s="235"/>
      <c r="K88" s="235"/>
      <c r="L88" s="235"/>
      <c r="M88" s="235"/>
      <c r="N88" s="235"/>
      <c r="O88" s="235"/>
    </row>
    <row r="89" spans="3:15" ht="12.75">
      <c r="C89" s="193" t="s">
        <v>139</v>
      </c>
      <c r="D89" s="232">
        <f>SUM(D79:D88)</f>
        <v>324</v>
      </c>
      <c r="E89" s="233">
        <f t="shared" si="9"/>
        <v>45.378151260504204</v>
      </c>
      <c r="F89" s="232">
        <f>SUM(F79:F88)</f>
        <v>390</v>
      </c>
      <c r="G89" s="233">
        <f t="shared" si="10"/>
        <v>54.621848739495796</v>
      </c>
      <c r="H89" s="232">
        <f>SUM(H79:H88)</f>
        <v>714</v>
      </c>
      <c r="I89" s="234">
        <f>100/H107*H89</f>
        <v>1.9297297297297298</v>
      </c>
      <c r="J89" s="233"/>
      <c r="K89" s="233"/>
      <c r="L89" s="233"/>
      <c r="M89" s="233"/>
      <c r="N89" s="233"/>
      <c r="O89" s="233"/>
    </row>
    <row r="90" spans="3:15" ht="12.75">
      <c r="C90" s="193"/>
      <c r="D90" s="240"/>
      <c r="E90" s="233"/>
      <c r="F90" s="240"/>
      <c r="G90" s="233"/>
      <c r="H90" s="235"/>
      <c r="I90" s="237"/>
      <c r="J90" s="267"/>
      <c r="K90" s="267"/>
      <c r="L90" s="267"/>
      <c r="M90" s="267"/>
      <c r="N90" s="267"/>
      <c r="O90" s="267"/>
    </row>
    <row r="91" spans="3:15" ht="12.75">
      <c r="C91" s="194" t="s">
        <v>52</v>
      </c>
      <c r="D91" s="278">
        <v>1</v>
      </c>
      <c r="E91" s="239">
        <f aca="true" t="shared" si="12" ref="E91:E105">100/H91*D91</f>
        <v>33.333333333333336</v>
      </c>
      <c r="F91" s="278">
        <v>2</v>
      </c>
      <c r="G91" s="239">
        <f aca="true" t="shared" si="13" ref="G91:G105">100/H91*F91</f>
        <v>66.66666666666667</v>
      </c>
      <c r="H91" s="227">
        <f aca="true" t="shared" si="14" ref="H91:H104">SUM(D91,F91)</f>
        <v>3</v>
      </c>
      <c r="I91" s="282">
        <f>100/H107*H91</f>
        <v>0.008108108108108109</v>
      </c>
      <c r="J91" s="266"/>
      <c r="K91" s="266"/>
      <c r="L91" s="266"/>
      <c r="M91" s="266"/>
      <c r="N91" s="266"/>
      <c r="O91" s="266"/>
    </row>
    <row r="92" spans="3:15" ht="12.75">
      <c r="C92" s="194" t="s">
        <v>441</v>
      </c>
      <c r="D92" s="235">
        <v>1</v>
      </c>
      <c r="E92" s="239">
        <f t="shared" si="12"/>
        <v>100</v>
      </c>
      <c r="F92" s="235">
        <v>0</v>
      </c>
      <c r="G92" s="239">
        <f t="shared" si="13"/>
        <v>0</v>
      </c>
      <c r="H92" s="227">
        <f t="shared" si="14"/>
        <v>1</v>
      </c>
      <c r="I92" s="282">
        <f>100/H107*H92</f>
        <v>0.002702702702702703</v>
      </c>
      <c r="J92" s="266"/>
      <c r="K92" s="266"/>
      <c r="L92" s="266"/>
      <c r="M92" s="266"/>
      <c r="N92" s="266"/>
      <c r="O92" s="266"/>
    </row>
    <row r="93" spans="3:15" ht="12.75">
      <c r="C93" s="194" t="s">
        <v>542</v>
      </c>
      <c r="D93" s="235">
        <v>2</v>
      </c>
      <c r="E93" s="239">
        <f t="shared" si="12"/>
        <v>66.66666666666667</v>
      </c>
      <c r="F93" s="235">
        <v>1</v>
      </c>
      <c r="G93" s="239">
        <f t="shared" si="13"/>
        <v>33.333333333333336</v>
      </c>
      <c r="H93" s="227">
        <f t="shared" si="14"/>
        <v>3</v>
      </c>
      <c r="I93" s="282">
        <f>100/H107*H93</f>
        <v>0.008108108108108109</v>
      </c>
      <c r="J93" s="266"/>
      <c r="K93" s="266"/>
      <c r="L93" s="266"/>
      <c r="M93" s="266"/>
      <c r="N93" s="266"/>
      <c r="O93" s="266"/>
    </row>
    <row r="94" spans="3:15" ht="12.75">
      <c r="C94" s="194" t="s">
        <v>467</v>
      </c>
      <c r="D94" s="283">
        <v>1</v>
      </c>
      <c r="E94" s="239">
        <f t="shared" si="12"/>
        <v>20</v>
      </c>
      <c r="F94" s="283">
        <v>4</v>
      </c>
      <c r="G94" s="239">
        <f t="shared" si="13"/>
        <v>80</v>
      </c>
      <c r="H94" s="227">
        <f t="shared" si="14"/>
        <v>5</v>
      </c>
      <c r="I94" s="282">
        <f>100/H107*H94</f>
        <v>0.013513513513513514</v>
      </c>
      <c r="J94" s="235"/>
      <c r="K94" s="235"/>
      <c r="L94" s="235"/>
      <c r="M94" s="235"/>
      <c r="N94" s="235"/>
      <c r="O94" s="235"/>
    </row>
    <row r="95" spans="3:15" ht="12.75">
      <c r="C95" s="194" t="s">
        <v>44</v>
      </c>
      <c r="D95" s="235">
        <v>2</v>
      </c>
      <c r="E95" s="239">
        <f t="shared" si="12"/>
        <v>25</v>
      </c>
      <c r="F95" s="235">
        <v>6</v>
      </c>
      <c r="G95" s="239">
        <f t="shared" si="13"/>
        <v>75</v>
      </c>
      <c r="H95" s="227">
        <f t="shared" si="14"/>
        <v>8</v>
      </c>
      <c r="I95" s="282">
        <f>100/H107*H95</f>
        <v>0.021621621621621623</v>
      </c>
      <c r="J95" s="235"/>
      <c r="K95" s="235"/>
      <c r="L95" s="235"/>
      <c r="M95" s="235"/>
      <c r="N95" s="235"/>
      <c r="O95" s="235"/>
    </row>
    <row r="96" spans="3:15" ht="12.75">
      <c r="C96" s="194" t="s">
        <v>442</v>
      </c>
      <c r="D96" s="272">
        <v>21</v>
      </c>
      <c r="E96" s="239">
        <f t="shared" si="12"/>
        <v>63.63636363636363</v>
      </c>
      <c r="F96" s="272">
        <v>12</v>
      </c>
      <c r="G96" s="239">
        <f t="shared" si="13"/>
        <v>36.36363636363636</v>
      </c>
      <c r="H96" s="227">
        <f t="shared" si="14"/>
        <v>33</v>
      </c>
      <c r="I96" s="282">
        <f>100/H107*H96</f>
        <v>0.0891891891891892</v>
      </c>
      <c r="J96" s="235"/>
      <c r="K96" s="235"/>
      <c r="L96" s="235"/>
      <c r="M96" s="235"/>
      <c r="N96" s="235"/>
      <c r="O96" s="235"/>
    </row>
    <row r="97" spans="3:15" ht="12.75">
      <c r="C97" s="194" t="s">
        <v>73</v>
      </c>
      <c r="D97" s="235">
        <v>1</v>
      </c>
      <c r="E97" s="239">
        <f t="shared" si="12"/>
        <v>100</v>
      </c>
      <c r="F97" s="235">
        <v>0</v>
      </c>
      <c r="G97" s="239">
        <f t="shared" si="13"/>
        <v>0</v>
      </c>
      <c r="H97" s="227">
        <f t="shared" si="14"/>
        <v>1</v>
      </c>
      <c r="I97" s="282">
        <f>100/H107*H97</f>
        <v>0.002702702702702703</v>
      </c>
      <c r="J97" s="235"/>
      <c r="K97" s="235"/>
      <c r="L97" s="274"/>
      <c r="M97" s="275"/>
      <c r="N97" s="235"/>
      <c r="O97" s="235"/>
    </row>
    <row r="98" spans="3:15" ht="12.75">
      <c r="C98" s="194" t="s">
        <v>62</v>
      </c>
      <c r="D98" s="235">
        <v>1</v>
      </c>
      <c r="E98" s="239">
        <f t="shared" si="12"/>
        <v>50</v>
      </c>
      <c r="F98" s="235">
        <v>1</v>
      </c>
      <c r="G98" s="239">
        <f t="shared" si="13"/>
        <v>50</v>
      </c>
      <c r="H98" s="227">
        <f t="shared" si="14"/>
        <v>2</v>
      </c>
      <c r="I98" s="282">
        <f>100/H107*H98</f>
        <v>0.005405405405405406</v>
      </c>
      <c r="J98" s="235"/>
      <c r="K98" s="235"/>
      <c r="L98" s="235"/>
      <c r="M98" s="235"/>
      <c r="N98" s="235"/>
      <c r="O98" s="235"/>
    </row>
    <row r="99" spans="3:15" ht="12.75">
      <c r="C99" s="171" t="s">
        <v>559</v>
      </c>
      <c r="D99" s="235">
        <v>5</v>
      </c>
      <c r="E99" s="239">
        <f t="shared" si="12"/>
        <v>83.33333333333334</v>
      </c>
      <c r="F99" s="235">
        <v>1</v>
      </c>
      <c r="G99" s="239">
        <f t="shared" si="13"/>
        <v>16.666666666666668</v>
      </c>
      <c r="H99" s="227">
        <f t="shared" si="14"/>
        <v>6</v>
      </c>
      <c r="I99" s="282">
        <f>100/H107*H99</f>
        <v>0.016216216216216217</v>
      </c>
      <c r="J99" s="235"/>
      <c r="K99" s="235"/>
      <c r="L99" s="235"/>
      <c r="M99" s="235"/>
      <c r="N99" s="235"/>
      <c r="O99" s="235"/>
    </row>
    <row r="100" spans="3:15" ht="12.75">
      <c r="C100" s="171" t="s">
        <v>560</v>
      </c>
      <c r="D100" s="235">
        <v>1</v>
      </c>
      <c r="E100" s="239">
        <f t="shared" si="12"/>
        <v>100</v>
      </c>
      <c r="F100" s="235">
        <v>0</v>
      </c>
      <c r="G100" s="239">
        <f t="shared" si="13"/>
        <v>0</v>
      </c>
      <c r="H100" s="227">
        <f t="shared" si="14"/>
        <v>1</v>
      </c>
      <c r="I100" s="282">
        <f>100/H107*H100</f>
        <v>0.002702702702702703</v>
      </c>
      <c r="J100" s="235"/>
      <c r="K100" s="235"/>
      <c r="L100" s="235"/>
      <c r="M100" s="235"/>
      <c r="N100" s="235"/>
      <c r="O100" s="235"/>
    </row>
    <row r="101" spans="3:15" ht="12.75">
      <c r="C101" s="194" t="s">
        <v>38</v>
      </c>
      <c r="D101" s="299">
        <v>85</v>
      </c>
      <c r="E101" s="239">
        <f t="shared" si="12"/>
        <v>70.83333333333334</v>
      </c>
      <c r="F101" s="299">
        <v>35</v>
      </c>
      <c r="G101" s="239">
        <f t="shared" si="13"/>
        <v>29.166666666666668</v>
      </c>
      <c r="H101" s="227">
        <f t="shared" si="14"/>
        <v>120</v>
      </c>
      <c r="I101" s="282">
        <f>100/H107*H101</f>
        <v>0.32432432432432434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27</v>
      </c>
      <c r="D102" s="235">
        <v>0</v>
      </c>
      <c r="E102" s="239">
        <f t="shared" si="12"/>
        <v>0</v>
      </c>
      <c r="F102" s="235">
        <v>3</v>
      </c>
      <c r="G102" s="239">
        <f t="shared" si="13"/>
        <v>100</v>
      </c>
      <c r="H102" s="227">
        <f t="shared" si="14"/>
        <v>3</v>
      </c>
      <c r="I102" s="282">
        <f>100/H107*H102</f>
        <v>0.008108108108108109</v>
      </c>
      <c r="J102" s="235"/>
      <c r="K102" s="235"/>
      <c r="L102" s="235"/>
      <c r="M102" s="235"/>
      <c r="N102" s="235"/>
      <c r="O102" s="235"/>
    </row>
    <row r="103" spans="3:15" ht="12.75">
      <c r="C103" s="194" t="s">
        <v>479</v>
      </c>
      <c r="D103" s="229">
        <v>2</v>
      </c>
      <c r="E103" s="239">
        <f t="shared" si="12"/>
        <v>50</v>
      </c>
      <c r="F103" s="229">
        <v>2</v>
      </c>
      <c r="G103" s="239">
        <f t="shared" si="13"/>
        <v>50</v>
      </c>
      <c r="H103" s="227">
        <f t="shared" si="14"/>
        <v>4</v>
      </c>
      <c r="I103" s="282">
        <f>100/H107*H103</f>
        <v>0.010810810810810811</v>
      </c>
      <c r="J103" s="235"/>
      <c r="K103" s="235"/>
      <c r="L103" s="235"/>
      <c r="M103" s="235"/>
      <c r="N103" s="235"/>
      <c r="O103" s="235"/>
    </row>
    <row r="104" spans="3:15" ht="12.75">
      <c r="C104" s="194" t="s">
        <v>21</v>
      </c>
      <c r="D104" s="235">
        <v>97</v>
      </c>
      <c r="E104" s="239">
        <f t="shared" si="12"/>
        <v>52.71739130434782</v>
      </c>
      <c r="F104" s="235">
        <v>87</v>
      </c>
      <c r="G104" s="239">
        <f t="shared" si="13"/>
        <v>47.28260869565217</v>
      </c>
      <c r="H104" s="227">
        <f t="shared" si="14"/>
        <v>184</v>
      </c>
      <c r="I104" s="282">
        <f>100/H107*H104</f>
        <v>0.4972972972972973</v>
      </c>
      <c r="J104" s="235"/>
      <c r="K104" s="235"/>
      <c r="L104" s="235"/>
      <c r="M104" s="235"/>
      <c r="N104" s="235"/>
      <c r="O104" s="235"/>
    </row>
    <row r="105" spans="3:15" ht="12.75">
      <c r="C105" s="193" t="s">
        <v>142</v>
      </c>
      <c r="D105" s="232">
        <f>SUM(D91:D104)</f>
        <v>220</v>
      </c>
      <c r="E105" s="241">
        <f t="shared" si="12"/>
        <v>58.82352941176471</v>
      </c>
      <c r="F105" s="232">
        <f>SUM(F91:F104)</f>
        <v>154</v>
      </c>
      <c r="G105" s="241">
        <f t="shared" si="13"/>
        <v>41.1764705882353</v>
      </c>
      <c r="H105" s="232">
        <f>SUM(H91:H104)</f>
        <v>374</v>
      </c>
      <c r="I105" s="234">
        <f>100/H107*H105</f>
        <v>1.010810810810811</v>
      </c>
      <c r="J105" s="233"/>
      <c r="K105" s="233"/>
      <c r="L105" s="233"/>
      <c r="M105" s="233"/>
      <c r="N105" s="233"/>
      <c r="O105" s="233"/>
    </row>
    <row r="106" spans="3:15" ht="12.75">
      <c r="C106" s="195"/>
      <c r="D106" s="250"/>
      <c r="E106" s="251"/>
      <c r="F106" s="250"/>
      <c r="G106" s="251"/>
      <c r="H106" s="252"/>
      <c r="I106" s="253"/>
      <c r="J106" s="268"/>
      <c r="K106" s="268"/>
      <c r="L106" s="268"/>
      <c r="M106" s="268"/>
      <c r="N106" s="268"/>
      <c r="O106" s="268"/>
    </row>
    <row r="107" spans="3:15" ht="12.75">
      <c r="C107" s="193" t="s">
        <v>92</v>
      </c>
      <c r="D107" s="232">
        <f>SUM(D91:D104,D79:D88,D68:D76,D52:D65,D14:D49)</f>
        <v>18403</v>
      </c>
      <c r="E107" s="241">
        <f>100/H107*D107</f>
        <v>49.73783783783784</v>
      </c>
      <c r="F107" s="232">
        <f>SUM(F91:F104,F79:F88,F68:F76,F52:F65,F14:F49)</f>
        <v>18597</v>
      </c>
      <c r="G107" s="241">
        <f>100/H107*F107</f>
        <v>50.26216216216216</v>
      </c>
      <c r="H107" s="232">
        <f>SUM(H105,H89,H77,H66,H50)</f>
        <v>37000</v>
      </c>
      <c r="I107" s="254">
        <f>100/H107*H107%</f>
        <v>1</v>
      </c>
      <c r="J107" s="269"/>
      <c r="K107" s="269"/>
      <c r="L107" s="269"/>
      <c r="M107" s="269"/>
      <c r="N107" s="269"/>
      <c r="O107" s="269"/>
    </row>
    <row r="108" spans="3:15" ht="12.75">
      <c r="C108" s="196"/>
      <c r="D108" s="255"/>
      <c r="E108" s="256"/>
      <c r="F108" s="255"/>
      <c r="G108" s="256"/>
      <c r="H108" s="255"/>
      <c r="I108" s="257"/>
      <c r="J108" s="270"/>
      <c r="K108" s="270"/>
      <c r="L108" s="270"/>
      <c r="M108" s="270"/>
      <c r="N108" s="270"/>
      <c r="O108" s="270"/>
    </row>
    <row r="109" spans="3:15" ht="13.5" thickBot="1">
      <c r="C109" s="197"/>
      <c r="D109" s="258"/>
      <c r="E109" s="259"/>
      <c r="F109" s="260"/>
      <c r="G109" s="259"/>
      <c r="H109" s="258"/>
      <c r="I109" s="261"/>
      <c r="J109" s="235"/>
      <c r="K109" s="235"/>
      <c r="L109" s="235"/>
      <c r="M109" s="235"/>
      <c r="N109" s="235"/>
      <c r="O109" s="235"/>
    </row>
    <row r="110" spans="11:15" ht="12.75">
      <c r="K110" s="278"/>
      <c r="L110" s="278"/>
      <c r="M110" s="278"/>
      <c r="N110" s="278"/>
      <c r="O110" s="278"/>
    </row>
  </sheetData>
  <printOptions/>
  <pageMargins left="0.75" right="0.75" top="1" bottom="1" header="0" footer="0"/>
  <pageSetup fitToHeight="3" fitToWidth="1"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1"/>
  <sheetViews>
    <sheetView workbookViewId="0" topLeftCell="A88">
      <selection activeCell="C1" sqref="C1:I111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9.00390625" style="198" customWidth="1"/>
    <col min="6" max="6" width="8.421875" style="198" customWidth="1"/>
    <col min="7" max="7" width="8.28125" style="198" customWidth="1"/>
    <col min="8" max="8" width="14.57421875" style="198" customWidth="1"/>
    <col min="9" max="9" width="8.71093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569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570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35">
        <v>6</v>
      </c>
      <c r="E14" s="239">
        <f aca="true" t="shared" si="0" ref="E14:E51">100/H14*D14</f>
        <v>54.54545454545455</v>
      </c>
      <c r="F14" s="235">
        <v>5</v>
      </c>
      <c r="G14" s="239">
        <f aca="true" t="shared" si="1" ref="G14:G51">100/H14*F14</f>
        <v>45.45454545454546</v>
      </c>
      <c r="H14" s="227">
        <f aca="true" t="shared" si="2" ref="H14:H50">SUM(D14,F14)</f>
        <v>11</v>
      </c>
      <c r="I14" s="282">
        <f>100/H108*H14</f>
        <v>0.029349769204087623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35">
        <v>41</v>
      </c>
      <c r="E15" s="239">
        <f t="shared" si="0"/>
        <v>51.898734177215196</v>
      </c>
      <c r="F15" s="235">
        <v>38</v>
      </c>
      <c r="G15" s="239">
        <f t="shared" si="1"/>
        <v>48.10126582278481</v>
      </c>
      <c r="H15" s="227">
        <f t="shared" si="2"/>
        <v>79</v>
      </c>
      <c r="I15" s="282">
        <f>100/H108*H15</f>
        <v>0.21078470610208386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35">
        <v>2</v>
      </c>
      <c r="E16" s="239">
        <f t="shared" si="0"/>
        <v>66.66666666666667</v>
      </c>
      <c r="F16" s="235">
        <v>1</v>
      </c>
      <c r="G16" s="239">
        <f t="shared" si="1"/>
        <v>33.333333333333336</v>
      </c>
      <c r="H16" s="227">
        <f t="shared" si="2"/>
        <v>3</v>
      </c>
      <c r="I16" s="282">
        <f>100/H108*H16</f>
        <v>0.008004482510205715</v>
      </c>
      <c r="J16" s="235"/>
      <c r="K16" s="235"/>
      <c r="L16" s="235"/>
      <c r="M16" s="235"/>
      <c r="N16" s="235"/>
      <c r="O16" s="235"/>
    </row>
    <row r="17" spans="3:15" ht="12.75">
      <c r="C17" s="194" t="s">
        <v>511</v>
      </c>
      <c r="D17" s="272">
        <v>2</v>
      </c>
      <c r="E17" s="239">
        <f t="shared" si="0"/>
        <v>28.571428571428573</v>
      </c>
      <c r="F17" s="272">
        <v>5</v>
      </c>
      <c r="G17" s="239">
        <f t="shared" si="1"/>
        <v>71.42857142857143</v>
      </c>
      <c r="H17" s="227">
        <f t="shared" si="2"/>
        <v>7</v>
      </c>
      <c r="I17" s="282">
        <f>100/H108*H17</f>
        <v>0.01867712585714667</v>
      </c>
      <c r="J17" s="235"/>
      <c r="K17" s="235"/>
      <c r="L17" s="235"/>
      <c r="M17" s="235"/>
      <c r="N17" s="235"/>
      <c r="O17" s="235"/>
    </row>
    <row r="18" spans="3:15" ht="12.75">
      <c r="C18" s="194" t="s">
        <v>39</v>
      </c>
      <c r="D18" s="235">
        <v>6</v>
      </c>
      <c r="E18" s="239">
        <f t="shared" si="0"/>
        <v>60</v>
      </c>
      <c r="F18" s="235">
        <v>4</v>
      </c>
      <c r="G18" s="239">
        <f t="shared" si="1"/>
        <v>40</v>
      </c>
      <c r="H18" s="227">
        <f t="shared" si="2"/>
        <v>10</v>
      </c>
      <c r="I18" s="282">
        <f>100/H108*H18</f>
        <v>0.026681608367352387</v>
      </c>
      <c r="J18" s="235"/>
      <c r="K18" s="235"/>
      <c r="L18" s="235"/>
      <c r="M18" s="235"/>
      <c r="N18" s="235"/>
      <c r="O18" s="235"/>
    </row>
    <row r="19" spans="3:15" ht="12.75">
      <c r="C19" s="194" t="s">
        <v>20</v>
      </c>
      <c r="D19" s="235">
        <v>14</v>
      </c>
      <c r="E19" s="239">
        <f t="shared" si="0"/>
        <v>48.275862068965516</v>
      </c>
      <c r="F19" s="235">
        <v>15</v>
      </c>
      <c r="G19" s="239">
        <f t="shared" si="1"/>
        <v>51.72413793103448</v>
      </c>
      <c r="H19" s="227">
        <f t="shared" si="2"/>
        <v>29</v>
      </c>
      <c r="I19" s="282">
        <f>100/H108*H19</f>
        <v>0.07737666426532191</v>
      </c>
      <c r="J19" s="235"/>
      <c r="K19" s="235"/>
      <c r="L19" s="235"/>
      <c r="M19" s="235"/>
      <c r="N19" s="235"/>
      <c r="O19" s="235"/>
    </row>
    <row r="20" spans="3:15" ht="12.75">
      <c r="C20" s="194" t="s">
        <v>396</v>
      </c>
      <c r="D20" s="235">
        <v>2</v>
      </c>
      <c r="E20" s="239">
        <f t="shared" si="0"/>
        <v>18.181818181818183</v>
      </c>
      <c r="F20" s="235">
        <v>9</v>
      </c>
      <c r="G20" s="239">
        <f t="shared" si="1"/>
        <v>81.81818181818183</v>
      </c>
      <c r="H20" s="227">
        <f t="shared" si="2"/>
        <v>11</v>
      </c>
      <c r="I20" s="282">
        <f>100/H108*H20</f>
        <v>0.029349769204087623</v>
      </c>
      <c r="J20" s="235"/>
      <c r="K20" s="235"/>
      <c r="L20" s="235"/>
      <c r="M20" s="235"/>
      <c r="N20" s="235"/>
      <c r="O20" s="235"/>
    </row>
    <row r="21" spans="3:15" ht="12.75">
      <c r="C21" s="194" t="s">
        <v>494</v>
      </c>
      <c r="D21" s="235">
        <v>2</v>
      </c>
      <c r="E21" s="239">
        <f t="shared" si="0"/>
        <v>25</v>
      </c>
      <c r="F21" s="235">
        <v>6</v>
      </c>
      <c r="G21" s="239">
        <f t="shared" si="1"/>
        <v>75</v>
      </c>
      <c r="H21" s="227">
        <f t="shared" si="2"/>
        <v>8</v>
      </c>
      <c r="I21" s="282">
        <f>100/H108*H21</f>
        <v>0.02134528669388191</v>
      </c>
      <c r="J21" s="235"/>
      <c r="K21" s="235"/>
      <c r="L21" s="235"/>
      <c r="M21" s="235"/>
      <c r="N21" s="235"/>
      <c r="O21" s="235"/>
    </row>
    <row r="22" spans="3:15" ht="12.75">
      <c r="C22" s="194" t="s">
        <v>18</v>
      </c>
      <c r="D22" s="235">
        <v>11</v>
      </c>
      <c r="E22" s="239">
        <f t="shared" si="0"/>
        <v>52.38095238095238</v>
      </c>
      <c r="F22" s="235">
        <v>10</v>
      </c>
      <c r="G22" s="239">
        <f t="shared" si="1"/>
        <v>47.61904761904762</v>
      </c>
      <c r="H22" s="227">
        <f t="shared" si="2"/>
        <v>21</v>
      </c>
      <c r="I22" s="282">
        <f>100/H108*H22</f>
        <v>0.05603137757144001</v>
      </c>
      <c r="J22" s="235"/>
      <c r="K22" s="235"/>
      <c r="L22" s="235"/>
      <c r="M22" s="235"/>
      <c r="N22" s="235"/>
      <c r="O22" s="235"/>
    </row>
    <row r="23" spans="3:15" ht="12.75">
      <c r="C23" s="194" t="s">
        <v>195</v>
      </c>
      <c r="D23" s="235">
        <v>2</v>
      </c>
      <c r="E23" s="239">
        <f t="shared" si="0"/>
        <v>100</v>
      </c>
      <c r="F23" s="235">
        <v>0</v>
      </c>
      <c r="G23" s="239">
        <f t="shared" si="1"/>
        <v>0</v>
      </c>
      <c r="H23" s="227">
        <f t="shared" si="2"/>
        <v>2</v>
      </c>
      <c r="I23" s="282">
        <f>100/H108*H23</f>
        <v>0.005336321673470477</v>
      </c>
      <c r="J23" s="235"/>
      <c r="K23" s="235"/>
      <c r="L23" s="235"/>
      <c r="M23" s="235"/>
      <c r="N23" s="235"/>
      <c r="O23" s="235"/>
    </row>
    <row r="24" spans="3:15" ht="12.75">
      <c r="C24" s="194" t="s">
        <v>64</v>
      </c>
      <c r="D24" s="235">
        <v>1</v>
      </c>
      <c r="E24" s="239">
        <f t="shared" si="0"/>
        <v>100</v>
      </c>
      <c r="F24" s="235">
        <v>0</v>
      </c>
      <c r="G24" s="239">
        <f t="shared" si="1"/>
        <v>0</v>
      </c>
      <c r="H24" s="227">
        <f t="shared" si="2"/>
        <v>1</v>
      </c>
      <c r="I24" s="282">
        <f>100/H108*H24</f>
        <v>0.0026681608367352385</v>
      </c>
      <c r="J24" s="235"/>
      <c r="K24" s="235"/>
      <c r="L24" s="235"/>
      <c r="M24" s="235"/>
      <c r="N24" s="235"/>
      <c r="O24" s="235"/>
    </row>
    <row r="25" spans="3:15" ht="12.75">
      <c r="C25" s="194" t="s">
        <v>66</v>
      </c>
      <c r="D25" s="272">
        <v>1</v>
      </c>
      <c r="E25" s="239">
        <f t="shared" si="0"/>
        <v>20</v>
      </c>
      <c r="F25" s="272">
        <v>4</v>
      </c>
      <c r="G25" s="239">
        <f t="shared" si="1"/>
        <v>80</v>
      </c>
      <c r="H25" s="227">
        <f t="shared" si="2"/>
        <v>5</v>
      </c>
      <c r="I25" s="282">
        <f>100/H108*H25</f>
        <v>0.013340804183676194</v>
      </c>
      <c r="J25" s="235"/>
      <c r="K25" s="235"/>
      <c r="L25" s="235"/>
      <c r="M25" s="235"/>
      <c r="N25" s="235"/>
      <c r="O25" s="235"/>
    </row>
    <row r="26" spans="3:15" ht="12.75">
      <c r="C26" s="194" t="s">
        <v>551</v>
      </c>
      <c r="D26" s="272">
        <v>1</v>
      </c>
      <c r="E26" s="239">
        <f t="shared" si="0"/>
        <v>100</v>
      </c>
      <c r="F26" s="272">
        <v>0</v>
      </c>
      <c r="G26" s="239">
        <f t="shared" si="1"/>
        <v>0</v>
      </c>
      <c r="H26" s="227">
        <f t="shared" si="2"/>
        <v>1</v>
      </c>
      <c r="I26" s="282">
        <f>100/H108*H26</f>
        <v>0.0026681608367352385</v>
      </c>
      <c r="J26" s="235"/>
      <c r="K26" s="235"/>
      <c r="L26" s="235"/>
      <c r="M26" s="235"/>
      <c r="N26" s="235"/>
      <c r="O26" s="235"/>
    </row>
    <row r="27" spans="3:18" ht="12.75">
      <c r="C27" s="194" t="s">
        <v>69</v>
      </c>
      <c r="D27" s="227">
        <v>15831</v>
      </c>
      <c r="E27" s="239">
        <f t="shared" si="0"/>
        <v>49.611407082419305</v>
      </c>
      <c r="F27" s="227">
        <v>16079</v>
      </c>
      <c r="G27" s="239">
        <f t="shared" si="1"/>
        <v>50.388592917580695</v>
      </c>
      <c r="H27" s="227">
        <f t="shared" si="2"/>
        <v>31910</v>
      </c>
      <c r="I27" s="282">
        <f>100/H108*H27</f>
        <v>85.14101230022146</v>
      </c>
      <c r="J27" s="235"/>
      <c r="K27" s="235"/>
      <c r="L27" s="235"/>
      <c r="M27" s="235"/>
      <c r="N27" s="235"/>
      <c r="O27" s="235"/>
      <c r="Q27" s="226"/>
      <c r="R27" s="226"/>
    </row>
    <row r="28" spans="3:16" ht="12.75">
      <c r="C28" s="194" t="s">
        <v>33</v>
      </c>
      <c r="D28" s="235">
        <v>0</v>
      </c>
      <c r="E28" s="239">
        <f t="shared" si="0"/>
        <v>0</v>
      </c>
      <c r="F28" s="235">
        <v>2</v>
      </c>
      <c r="G28" s="239">
        <f t="shared" si="1"/>
        <v>100</v>
      </c>
      <c r="H28" s="227">
        <f t="shared" si="2"/>
        <v>2</v>
      </c>
      <c r="I28" s="282">
        <f>100/H108*H28</f>
        <v>0.005336321673470477</v>
      </c>
      <c r="J28" s="235"/>
      <c r="K28" s="235"/>
      <c r="L28" s="235"/>
      <c r="M28" s="235"/>
      <c r="N28" s="235"/>
      <c r="O28" s="235"/>
      <c r="P28" s="235"/>
    </row>
    <row r="29" spans="3:15" ht="12.75">
      <c r="C29" s="194" t="s">
        <v>4</v>
      </c>
      <c r="D29" s="235">
        <v>72</v>
      </c>
      <c r="E29" s="239">
        <f t="shared" si="0"/>
        <v>54.961832061068705</v>
      </c>
      <c r="F29" s="235">
        <v>59</v>
      </c>
      <c r="G29" s="239">
        <f t="shared" si="1"/>
        <v>45.0381679389313</v>
      </c>
      <c r="H29" s="227">
        <f t="shared" si="2"/>
        <v>131</v>
      </c>
      <c r="I29" s="282">
        <f>100/H108*H29</f>
        <v>0.3495290696123162</v>
      </c>
      <c r="J29" s="235"/>
      <c r="K29" s="235"/>
      <c r="L29" s="235"/>
      <c r="M29" s="235"/>
      <c r="N29" s="235"/>
      <c r="O29" s="235"/>
    </row>
    <row r="30" spans="3:15" ht="12.75">
      <c r="C30" s="194" t="s">
        <v>421</v>
      </c>
      <c r="D30" s="235">
        <v>11</v>
      </c>
      <c r="E30" s="239">
        <f t="shared" si="0"/>
        <v>47.826086956521735</v>
      </c>
      <c r="F30" s="235">
        <v>12</v>
      </c>
      <c r="G30" s="239">
        <f t="shared" si="1"/>
        <v>52.17391304347826</v>
      </c>
      <c r="H30" s="227">
        <f t="shared" si="2"/>
        <v>23</v>
      </c>
      <c r="I30" s="282">
        <f>100/H108*H30</f>
        <v>0.061367699244910486</v>
      </c>
      <c r="J30" s="235"/>
      <c r="K30" s="235"/>
      <c r="L30" s="235"/>
      <c r="M30" s="235"/>
      <c r="N30" s="235"/>
      <c r="O30" s="235"/>
    </row>
    <row r="31" spans="3:15" ht="12.75">
      <c r="C31" s="194" t="s">
        <v>65</v>
      </c>
      <c r="D31" s="235">
        <v>6</v>
      </c>
      <c r="E31" s="239">
        <f t="shared" si="0"/>
        <v>66.66666666666666</v>
      </c>
      <c r="F31" s="235">
        <v>3</v>
      </c>
      <c r="G31" s="239">
        <f t="shared" si="1"/>
        <v>33.33333333333333</v>
      </c>
      <c r="H31" s="227">
        <f t="shared" si="2"/>
        <v>9</v>
      </c>
      <c r="I31" s="282">
        <f>100/H108*H31</f>
        <v>0.024013447530617148</v>
      </c>
      <c r="J31" s="235"/>
      <c r="K31" s="235"/>
      <c r="L31" s="235"/>
      <c r="M31" s="235"/>
      <c r="N31" s="235"/>
      <c r="O31" s="235"/>
    </row>
    <row r="32" spans="3:15" ht="12.75">
      <c r="C32" s="194" t="s">
        <v>50</v>
      </c>
      <c r="D32" s="235">
        <v>4</v>
      </c>
      <c r="E32" s="239">
        <f t="shared" si="0"/>
        <v>66.66666666666667</v>
      </c>
      <c r="F32" s="235">
        <v>2</v>
      </c>
      <c r="G32" s="239">
        <f t="shared" si="1"/>
        <v>33.333333333333336</v>
      </c>
      <c r="H32" s="227">
        <f t="shared" si="2"/>
        <v>6</v>
      </c>
      <c r="I32" s="282">
        <f>100/H108*H32</f>
        <v>0.01600896502041143</v>
      </c>
      <c r="J32" s="235"/>
      <c r="K32" s="235"/>
      <c r="L32" s="235"/>
      <c r="M32" s="235"/>
      <c r="N32" s="235"/>
      <c r="O32" s="235"/>
    </row>
    <row r="33" spans="3:15" ht="12.75">
      <c r="C33" s="194" t="s">
        <v>16</v>
      </c>
      <c r="D33" s="235">
        <v>7</v>
      </c>
      <c r="E33" s="239">
        <f t="shared" si="0"/>
        <v>46.66666666666667</v>
      </c>
      <c r="F33" s="235">
        <v>8</v>
      </c>
      <c r="G33" s="239">
        <f t="shared" si="1"/>
        <v>53.333333333333336</v>
      </c>
      <c r="H33" s="227">
        <f t="shared" si="2"/>
        <v>15</v>
      </c>
      <c r="I33" s="282">
        <f>100/H108*H33</f>
        <v>0.04002241255102858</v>
      </c>
      <c r="J33" s="235"/>
      <c r="K33" s="235"/>
      <c r="L33" s="235"/>
      <c r="M33" s="235"/>
      <c r="N33" s="235"/>
      <c r="O33" s="235"/>
    </row>
    <row r="34" spans="3:15" ht="12.75">
      <c r="C34" s="194" t="s">
        <v>7</v>
      </c>
      <c r="D34" s="235">
        <v>142</v>
      </c>
      <c r="E34" s="239">
        <f t="shared" si="0"/>
        <v>57.95918367346939</v>
      </c>
      <c r="F34" s="235">
        <v>103</v>
      </c>
      <c r="G34" s="239">
        <f t="shared" si="1"/>
        <v>42.04081632653061</v>
      </c>
      <c r="H34" s="227">
        <f t="shared" si="2"/>
        <v>245</v>
      </c>
      <c r="I34" s="282">
        <f>100/H108*H34</f>
        <v>0.6536994050001335</v>
      </c>
      <c r="J34" s="235"/>
      <c r="K34" s="235"/>
      <c r="L34" s="235"/>
      <c r="M34" s="235"/>
      <c r="N34" s="235"/>
      <c r="O34" s="235"/>
    </row>
    <row r="35" spans="3:15" ht="12.75">
      <c r="C35" s="194" t="s">
        <v>436</v>
      </c>
      <c r="D35" s="235">
        <v>1</v>
      </c>
      <c r="E35" s="239">
        <f t="shared" si="0"/>
        <v>25</v>
      </c>
      <c r="F35" s="235">
        <v>3</v>
      </c>
      <c r="G35" s="239">
        <f t="shared" si="1"/>
        <v>75</v>
      </c>
      <c r="H35" s="227">
        <f t="shared" si="2"/>
        <v>4</v>
      </c>
      <c r="I35" s="282">
        <f>100/H108*H35</f>
        <v>0.010672643346940954</v>
      </c>
      <c r="J35" s="235"/>
      <c r="K35" s="235"/>
      <c r="L35" s="235"/>
      <c r="M35" s="235"/>
      <c r="N35" s="235"/>
      <c r="O35" s="235"/>
    </row>
    <row r="36" spans="3:15" ht="12.75">
      <c r="C36" s="194" t="s">
        <v>56</v>
      </c>
      <c r="D36" s="235">
        <v>3</v>
      </c>
      <c r="E36" s="239">
        <f t="shared" si="0"/>
        <v>30</v>
      </c>
      <c r="F36" s="235">
        <v>7</v>
      </c>
      <c r="G36" s="239">
        <f t="shared" si="1"/>
        <v>70</v>
      </c>
      <c r="H36" s="227">
        <f t="shared" si="2"/>
        <v>10</v>
      </c>
      <c r="I36" s="282">
        <f>100/H108*H36</f>
        <v>0.026681608367352387</v>
      </c>
      <c r="J36" s="235"/>
      <c r="K36" s="235"/>
      <c r="L36" s="235"/>
      <c r="M36" s="235"/>
      <c r="N36" s="235"/>
      <c r="O36" s="235"/>
    </row>
    <row r="37" spans="3:15" ht="12.75">
      <c r="C37" s="194" t="s">
        <v>29</v>
      </c>
      <c r="D37" s="283">
        <v>0</v>
      </c>
      <c r="E37" s="239">
        <f t="shared" si="0"/>
        <v>0</v>
      </c>
      <c r="F37" s="283">
        <v>1</v>
      </c>
      <c r="G37" s="239">
        <f t="shared" si="1"/>
        <v>100</v>
      </c>
      <c r="H37" s="227">
        <f t="shared" si="2"/>
        <v>1</v>
      </c>
      <c r="I37" s="282">
        <f>100/H108*H37</f>
        <v>0.0026681608367352385</v>
      </c>
      <c r="J37" s="235"/>
      <c r="K37" s="235"/>
      <c r="L37" s="235"/>
      <c r="M37" s="235"/>
      <c r="N37" s="235"/>
      <c r="O37" s="235"/>
    </row>
    <row r="38" spans="3:15" ht="12.75">
      <c r="C38" s="194" t="s">
        <v>393</v>
      </c>
      <c r="D38" s="283">
        <v>1</v>
      </c>
      <c r="E38" s="239">
        <f t="shared" si="0"/>
        <v>33.333333333333336</v>
      </c>
      <c r="F38" s="283">
        <v>2</v>
      </c>
      <c r="G38" s="239">
        <f t="shared" si="1"/>
        <v>66.66666666666667</v>
      </c>
      <c r="H38" s="227">
        <f t="shared" si="2"/>
        <v>3</v>
      </c>
      <c r="I38" s="282">
        <f>100/H108*H38</f>
        <v>0.008004482510205715</v>
      </c>
      <c r="J38" s="235"/>
      <c r="K38" s="235"/>
      <c r="L38" s="235"/>
      <c r="M38" s="235"/>
      <c r="N38" s="235"/>
      <c r="O38" s="235"/>
    </row>
    <row r="39" spans="3:15" ht="12.75">
      <c r="C39" s="194" t="s">
        <v>37</v>
      </c>
      <c r="D39" s="235">
        <v>2</v>
      </c>
      <c r="E39" s="239">
        <f t="shared" si="0"/>
        <v>50</v>
      </c>
      <c r="F39" s="235">
        <v>2</v>
      </c>
      <c r="G39" s="239">
        <f t="shared" si="1"/>
        <v>50</v>
      </c>
      <c r="H39" s="227">
        <f t="shared" si="2"/>
        <v>4</v>
      </c>
      <c r="I39" s="282">
        <f>100/H108*H39</f>
        <v>0.010672643346940954</v>
      </c>
      <c r="J39" s="235"/>
      <c r="K39" s="235"/>
      <c r="L39" s="235"/>
      <c r="M39" s="235"/>
      <c r="N39" s="235"/>
      <c r="O39" s="235"/>
    </row>
    <row r="40" spans="3:15" ht="12.75">
      <c r="C40" s="194" t="s">
        <v>25</v>
      </c>
      <c r="D40" s="235">
        <v>17</v>
      </c>
      <c r="E40" s="239">
        <f t="shared" si="0"/>
        <v>65.38461538461539</v>
      </c>
      <c r="F40" s="235">
        <v>9</v>
      </c>
      <c r="G40" s="239">
        <f t="shared" si="1"/>
        <v>34.61538461538461</v>
      </c>
      <c r="H40" s="227">
        <f t="shared" si="2"/>
        <v>26</v>
      </c>
      <c r="I40" s="282">
        <f>100/H108*H40</f>
        <v>0.0693721817551162</v>
      </c>
      <c r="J40" s="235"/>
      <c r="K40" s="235"/>
      <c r="L40" s="235"/>
      <c r="M40" s="235"/>
      <c r="N40" s="235"/>
      <c r="O40" s="235"/>
    </row>
    <row r="41" spans="3:19" ht="12.75">
      <c r="C41" s="194" t="s">
        <v>47</v>
      </c>
      <c r="D41" s="235">
        <v>38</v>
      </c>
      <c r="E41" s="239">
        <f t="shared" si="0"/>
        <v>47.5</v>
      </c>
      <c r="F41" s="235">
        <v>42</v>
      </c>
      <c r="G41" s="239">
        <f t="shared" si="1"/>
        <v>52.5</v>
      </c>
      <c r="H41" s="227">
        <f t="shared" si="2"/>
        <v>80</v>
      </c>
      <c r="I41" s="282">
        <f>100/H108*H41</f>
        <v>0.2134528669388191</v>
      </c>
      <c r="J41" s="235"/>
      <c r="K41" s="235"/>
      <c r="L41" s="235"/>
      <c r="M41" s="235"/>
      <c r="N41" s="235"/>
      <c r="O41" s="235"/>
      <c r="Q41" s="226"/>
      <c r="R41" s="226"/>
      <c r="S41" s="226"/>
    </row>
    <row r="42" spans="3:15" ht="12.75">
      <c r="C42" s="194" t="s">
        <v>8</v>
      </c>
      <c r="D42" s="235">
        <v>29</v>
      </c>
      <c r="E42" s="239">
        <f t="shared" si="0"/>
        <v>43.93939393939394</v>
      </c>
      <c r="F42" s="235">
        <v>37</v>
      </c>
      <c r="G42" s="239">
        <f t="shared" si="1"/>
        <v>56.06060606060606</v>
      </c>
      <c r="H42" s="227">
        <f t="shared" si="2"/>
        <v>66</v>
      </c>
      <c r="I42" s="282">
        <f>100/H108*H42</f>
        <v>0.17609861522452575</v>
      </c>
      <c r="J42" s="235"/>
      <c r="K42" s="235"/>
      <c r="L42" s="235"/>
      <c r="M42" s="235"/>
      <c r="N42" s="235"/>
      <c r="O42" s="235"/>
    </row>
    <row r="43" spans="3:15" ht="12.75">
      <c r="C43" s="194" t="s">
        <v>118</v>
      </c>
      <c r="D43" s="235">
        <v>31</v>
      </c>
      <c r="E43" s="239">
        <f t="shared" si="0"/>
        <v>65.95744680851064</v>
      </c>
      <c r="F43" s="235">
        <v>16</v>
      </c>
      <c r="G43" s="239">
        <f t="shared" si="1"/>
        <v>34.04255319148936</v>
      </c>
      <c r="H43" s="227">
        <f t="shared" si="2"/>
        <v>47</v>
      </c>
      <c r="I43" s="282">
        <f>100/H108*H43</f>
        <v>0.12540355932655622</v>
      </c>
      <c r="J43" s="235"/>
      <c r="K43" s="235"/>
      <c r="L43" s="235"/>
      <c r="M43" s="235"/>
      <c r="N43" s="235"/>
      <c r="O43" s="235"/>
    </row>
    <row r="44" spans="3:15" ht="12.75">
      <c r="C44" s="194" t="s">
        <v>17</v>
      </c>
      <c r="D44" s="235">
        <v>8</v>
      </c>
      <c r="E44" s="239">
        <f t="shared" si="0"/>
        <v>50</v>
      </c>
      <c r="F44" s="235">
        <v>8</v>
      </c>
      <c r="G44" s="239">
        <f t="shared" si="1"/>
        <v>50</v>
      </c>
      <c r="H44" s="227">
        <f t="shared" si="2"/>
        <v>16</v>
      </c>
      <c r="I44" s="282">
        <f>100/H108*H44</f>
        <v>0.04269057338776382</v>
      </c>
      <c r="J44" s="235"/>
      <c r="K44" s="235"/>
      <c r="L44" s="235"/>
      <c r="M44" s="235"/>
      <c r="N44" s="235"/>
      <c r="O44" s="235"/>
    </row>
    <row r="45" spans="3:17" ht="12.75">
      <c r="C45" s="194" t="s">
        <v>71</v>
      </c>
      <c r="D45" s="235">
        <v>285</v>
      </c>
      <c r="E45" s="239">
        <f t="shared" si="0"/>
        <v>48.060708263069145</v>
      </c>
      <c r="F45" s="235">
        <v>308</v>
      </c>
      <c r="G45" s="239">
        <f t="shared" si="1"/>
        <v>51.93929173693086</v>
      </c>
      <c r="H45" s="227">
        <f t="shared" si="2"/>
        <v>593</v>
      </c>
      <c r="I45" s="282">
        <f>100/H108*H45</f>
        <v>1.5822193761839964</v>
      </c>
      <c r="J45" s="235"/>
      <c r="K45" s="235"/>
      <c r="L45" s="235"/>
      <c r="M45" s="235"/>
      <c r="N45" s="235"/>
      <c r="O45" s="235"/>
      <c r="Q45" s="226"/>
    </row>
    <row r="46" spans="3:15" ht="12.75">
      <c r="C46" s="194" t="s">
        <v>10</v>
      </c>
      <c r="D46" s="235">
        <v>61</v>
      </c>
      <c r="E46" s="239">
        <f t="shared" si="0"/>
        <v>41.49659863945578</v>
      </c>
      <c r="F46" s="235">
        <v>86</v>
      </c>
      <c r="G46" s="239">
        <f t="shared" si="1"/>
        <v>58.50340136054422</v>
      </c>
      <c r="H46" s="227">
        <f t="shared" si="2"/>
        <v>147</v>
      </c>
      <c r="I46" s="282">
        <f>100/H108*H46</f>
        <v>0.39221964300008005</v>
      </c>
      <c r="J46" s="235"/>
      <c r="K46" s="235"/>
      <c r="L46" s="235"/>
      <c r="M46" s="235"/>
      <c r="N46" s="235"/>
      <c r="O46" s="235"/>
    </row>
    <row r="47" spans="3:15" ht="12.75">
      <c r="C47" s="194" t="s">
        <v>478</v>
      </c>
      <c r="D47" s="235">
        <v>1</v>
      </c>
      <c r="E47" s="239">
        <f t="shared" si="0"/>
        <v>33.333333333333336</v>
      </c>
      <c r="F47" s="235">
        <v>2</v>
      </c>
      <c r="G47" s="239">
        <f t="shared" si="1"/>
        <v>66.66666666666667</v>
      </c>
      <c r="H47" s="227">
        <f t="shared" si="2"/>
        <v>3</v>
      </c>
      <c r="I47" s="282">
        <f>100/H108*H47</f>
        <v>0.008004482510205715</v>
      </c>
      <c r="J47" s="235"/>
      <c r="K47" s="235"/>
      <c r="L47" s="235"/>
      <c r="M47" s="235"/>
      <c r="N47" s="235"/>
      <c r="O47" s="235"/>
    </row>
    <row r="48" spans="3:15" ht="12.75">
      <c r="C48" s="194" t="s">
        <v>26</v>
      </c>
      <c r="D48" s="235">
        <v>4</v>
      </c>
      <c r="E48" s="239">
        <f t="shared" si="0"/>
        <v>30.76923076923077</v>
      </c>
      <c r="F48" s="235">
        <v>9</v>
      </c>
      <c r="G48" s="239">
        <f t="shared" si="1"/>
        <v>69.23076923076923</v>
      </c>
      <c r="H48" s="227">
        <f t="shared" si="2"/>
        <v>13</v>
      </c>
      <c r="I48" s="282">
        <f>100/H108*H48</f>
        <v>0.0346860908775581</v>
      </c>
      <c r="J48" s="235"/>
      <c r="K48" s="235"/>
      <c r="L48" s="235"/>
      <c r="M48" s="235"/>
      <c r="N48" s="235"/>
      <c r="O48" s="235"/>
    </row>
    <row r="49" spans="3:17" ht="12.75">
      <c r="C49" s="194" t="s">
        <v>12</v>
      </c>
      <c r="D49" s="235">
        <v>4</v>
      </c>
      <c r="E49" s="239">
        <f t="shared" si="0"/>
        <v>33.333333333333336</v>
      </c>
      <c r="F49" s="235">
        <v>8</v>
      </c>
      <c r="G49" s="239">
        <f t="shared" si="1"/>
        <v>66.66666666666667</v>
      </c>
      <c r="H49" s="227">
        <f t="shared" si="2"/>
        <v>12</v>
      </c>
      <c r="I49" s="282">
        <f>100/H108*H49</f>
        <v>0.03201793004082286</v>
      </c>
      <c r="J49" s="235"/>
      <c r="K49" s="235"/>
      <c r="L49" s="235"/>
      <c r="M49" s="235"/>
      <c r="N49" s="235"/>
      <c r="O49" s="235"/>
      <c r="Q49" s="226"/>
    </row>
    <row r="50" spans="3:15" ht="12.75">
      <c r="C50" s="194" t="s">
        <v>394</v>
      </c>
      <c r="D50" s="235">
        <v>59</v>
      </c>
      <c r="E50" s="239">
        <f t="shared" si="0"/>
        <v>40.689655172413794</v>
      </c>
      <c r="F50" s="235">
        <v>86</v>
      </c>
      <c r="G50" s="239">
        <f t="shared" si="1"/>
        <v>59.31034482758621</v>
      </c>
      <c r="H50" s="227">
        <f t="shared" si="2"/>
        <v>145</v>
      </c>
      <c r="I50" s="282">
        <f>100/H108*H50</f>
        <v>0.3868833213266096</v>
      </c>
      <c r="J50" s="227"/>
      <c r="K50" s="235"/>
      <c r="L50" s="235"/>
      <c r="M50" s="235"/>
      <c r="N50" s="235"/>
      <c r="O50" s="235"/>
    </row>
    <row r="51" spans="3:16" ht="12.75">
      <c r="C51" s="193" t="s">
        <v>124</v>
      </c>
      <c r="D51" s="232">
        <f>SUM(D14:D50)</f>
        <v>16708</v>
      </c>
      <c r="E51" s="233">
        <f t="shared" si="0"/>
        <v>49.58010623460637</v>
      </c>
      <c r="F51" s="232">
        <f>SUM(F14:F50)</f>
        <v>16991</v>
      </c>
      <c r="G51" s="233">
        <f t="shared" si="1"/>
        <v>50.41989376539363</v>
      </c>
      <c r="H51" s="232">
        <f>SUM(H14:H50)</f>
        <v>33699</v>
      </c>
      <c r="I51" s="234">
        <f>100/H108*H51</f>
        <v>89.9143520371408</v>
      </c>
      <c r="J51" s="233"/>
      <c r="K51" s="233"/>
      <c r="L51" s="233"/>
      <c r="M51" s="233"/>
      <c r="N51" s="233"/>
      <c r="O51" s="233"/>
      <c r="P51" s="283"/>
    </row>
    <row r="52" spans="3:15" ht="12.75">
      <c r="C52" s="195"/>
      <c r="D52" s="227"/>
      <c r="E52" s="235"/>
      <c r="F52" s="227"/>
      <c r="G52" s="235"/>
      <c r="H52" s="236"/>
      <c r="I52" s="282"/>
      <c r="J52" s="267"/>
      <c r="K52" s="267"/>
      <c r="L52" s="267"/>
      <c r="M52" s="267"/>
      <c r="N52" s="267"/>
      <c r="O52" s="267"/>
    </row>
    <row r="53" spans="3:15" ht="12.75">
      <c r="C53" s="194" t="s">
        <v>395</v>
      </c>
      <c r="D53" s="235">
        <v>15</v>
      </c>
      <c r="E53" s="239">
        <f aca="true" t="shared" si="3" ref="E53:E65">100/H53*D53</f>
        <v>46.875</v>
      </c>
      <c r="F53" s="235">
        <v>17</v>
      </c>
      <c r="G53" s="239">
        <f aca="true" t="shared" si="4" ref="G53:G65">100/H53*F53</f>
        <v>53.125</v>
      </c>
      <c r="H53" s="227">
        <f aca="true" t="shared" si="5" ref="H53:H64">SUM(D53,F53)</f>
        <v>32</v>
      </c>
      <c r="I53" s="282">
        <f>100/H108*H53</f>
        <v>0.08538114677552763</v>
      </c>
      <c r="J53" s="235"/>
      <c r="K53" s="235"/>
      <c r="L53" s="235"/>
      <c r="M53" s="235"/>
      <c r="N53" s="235"/>
      <c r="O53" s="235"/>
    </row>
    <row r="54" spans="3:15" ht="12.75">
      <c r="C54" s="194" t="s">
        <v>466</v>
      </c>
      <c r="D54" s="235">
        <v>3</v>
      </c>
      <c r="E54" s="239">
        <f t="shared" si="3"/>
        <v>100</v>
      </c>
      <c r="F54" s="235">
        <v>0</v>
      </c>
      <c r="G54" s="239">
        <f t="shared" si="4"/>
        <v>0</v>
      </c>
      <c r="H54" s="227">
        <f t="shared" si="5"/>
        <v>3</v>
      </c>
      <c r="I54" s="282">
        <f>100/H108*H54</f>
        <v>0.008004482510205715</v>
      </c>
      <c r="J54" s="235"/>
      <c r="K54" s="235"/>
      <c r="L54" s="235"/>
      <c r="M54" s="235"/>
      <c r="N54" s="235"/>
      <c r="O54" s="235"/>
    </row>
    <row r="55" spans="3:15" ht="12.75">
      <c r="C55" s="194" t="s">
        <v>72</v>
      </c>
      <c r="D55" s="235">
        <v>0</v>
      </c>
      <c r="E55" s="239">
        <f t="shared" si="3"/>
        <v>0</v>
      </c>
      <c r="F55" s="235">
        <v>3</v>
      </c>
      <c r="G55" s="239">
        <f t="shared" si="4"/>
        <v>100</v>
      </c>
      <c r="H55" s="227">
        <f t="shared" si="5"/>
        <v>3</v>
      </c>
      <c r="I55" s="282">
        <f>100/H108*H55</f>
        <v>0.008004482510205715</v>
      </c>
      <c r="J55" s="235"/>
      <c r="K55" s="235"/>
      <c r="L55" s="235"/>
      <c r="M55" s="235"/>
      <c r="N55" s="235"/>
      <c r="O55" s="235"/>
    </row>
    <row r="56" spans="3:15" ht="12.75">
      <c r="C56" s="194" t="s">
        <v>57</v>
      </c>
      <c r="D56" s="235">
        <v>1</v>
      </c>
      <c r="E56" s="239">
        <f t="shared" si="3"/>
        <v>100</v>
      </c>
      <c r="F56" s="235">
        <v>0</v>
      </c>
      <c r="G56" s="239">
        <f t="shared" si="4"/>
        <v>0</v>
      </c>
      <c r="H56" s="227">
        <f t="shared" si="5"/>
        <v>1</v>
      </c>
      <c r="I56" s="282">
        <f>100/H108*H56</f>
        <v>0.0026681608367352385</v>
      </c>
      <c r="J56" s="235"/>
      <c r="K56" s="235"/>
      <c r="L56" s="235"/>
      <c r="M56" s="235"/>
      <c r="N56" s="235"/>
      <c r="O56" s="235"/>
    </row>
    <row r="57" spans="3:15" ht="12.75">
      <c r="C57" s="194" t="s">
        <v>448</v>
      </c>
      <c r="D57" s="235">
        <v>2</v>
      </c>
      <c r="E57" s="239">
        <f t="shared" si="3"/>
        <v>100</v>
      </c>
      <c r="F57" s="235">
        <v>0</v>
      </c>
      <c r="G57" s="239">
        <f t="shared" si="4"/>
        <v>0</v>
      </c>
      <c r="H57" s="227">
        <f t="shared" si="5"/>
        <v>2</v>
      </c>
      <c r="I57" s="282">
        <f>100/H108*H57</f>
        <v>0.005336321673470477</v>
      </c>
      <c r="J57" s="235"/>
      <c r="K57" s="235"/>
      <c r="L57" s="235"/>
      <c r="M57" s="235"/>
      <c r="N57" s="235"/>
      <c r="O57" s="235"/>
    </row>
    <row r="58" spans="3:15" ht="12.75">
      <c r="C58" s="194" t="s">
        <v>58</v>
      </c>
      <c r="D58" s="235">
        <v>2</v>
      </c>
      <c r="E58" s="239">
        <f t="shared" si="3"/>
        <v>66.66666666666667</v>
      </c>
      <c r="F58" s="235">
        <v>1</v>
      </c>
      <c r="G58" s="239">
        <f t="shared" si="4"/>
        <v>33.333333333333336</v>
      </c>
      <c r="H58" s="227">
        <f t="shared" si="5"/>
        <v>3</v>
      </c>
      <c r="I58" s="282">
        <f>100/H108*H58</f>
        <v>0.008004482510205715</v>
      </c>
      <c r="J58" s="235"/>
      <c r="K58" s="235"/>
      <c r="L58" s="235"/>
      <c r="M58" s="235"/>
      <c r="N58" s="235"/>
      <c r="O58" s="235"/>
    </row>
    <row r="59" spans="3:15" ht="12.75">
      <c r="C59" s="194" t="s">
        <v>6</v>
      </c>
      <c r="D59" s="227">
        <v>1243</v>
      </c>
      <c r="E59" s="239">
        <f t="shared" si="3"/>
        <v>52.87111867290515</v>
      </c>
      <c r="F59" s="227">
        <v>1108</v>
      </c>
      <c r="G59" s="239">
        <f t="shared" si="4"/>
        <v>47.12888132709486</v>
      </c>
      <c r="H59" s="227">
        <f t="shared" si="5"/>
        <v>2351</v>
      </c>
      <c r="I59" s="282">
        <f>100/H108*H59</f>
        <v>6.272846127164546</v>
      </c>
      <c r="J59" s="235"/>
      <c r="K59" s="235"/>
      <c r="L59" s="235"/>
      <c r="M59" s="235"/>
      <c r="N59" s="235"/>
      <c r="O59" s="235"/>
    </row>
    <row r="60" spans="3:15" ht="12.75">
      <c r="C60" s="194" t="s">
        <v>391</v>
      </c>
      <c r="D60" s="227">
        <v>5</v>
      </c>
      <c r="E60" s="239">
        <f t="shared" si="3"/>
        <v>71.42857142857143</v>
      </c>
      <c r="F60" s="227">
        <v>2</v>
      </c>
      <c r="G60" s="239">
        <f t="shared" si="4"/>
        <v>28.571428571428573</v>
      </c>
      <c r="H60" s="227">
        <f t="shared" si="5"/>
        <v>7</v>
      </c>
      <c r="I60" s="282">
        <f>100/H108*H60</f>
        <v>0.01867712585714667</v>
      </c>
      <c r="J60" s="235"/>
      <c r="K60" s="235"/>
      <c r="L60" s="235"/>
      <c r="M60" s="235"/>
      <c r="N60" s="235"/>
      <c r="O60" s="235"/>
    </row>
    <row r="61" spans="3:15" ht="12.75">
      <c r="C61" s="194" t="s">
        <v>60</v>
      </c>
      <c r="D61" s="235">
        <v>13</v>
      </c>
      <c r="E61" s="239">
        <f t="shared" si="3"/>
        <v>92.85714285714286</v>
      </c>
      <c r="F61" s="235">
        <v>1</v>
      </c>
      <c r="G61" s="239">
        <f t="shared" si="4"/>
        <v>7.142857142857143</v>
      </c>
      <c r="H61" s="227">
        <f t="shared" si="5"/>
        <v>14</v>
      </c>
      <c r="I61" s="282">
        <f>100/H108*H61</f>
        <v>0.03735425171429334</v>
      </c>
      <c r="J61" s="235"/>
      <c r="K61" s="235"/>
      <c r="L61" s="235"/>
      <c r="M61" s="235"/>
      <c r="N61" s="235"/>
      <c r="O61" s="235"/>
    </row>
    <row r="62" spans="3:15" ht="12.75">
      <c r="C62" s="194" t="s">
        <v>568</v>
      </c>
      <c r="D62" s="235">
        <v>3</v>
      </c>
      <c r="E62" s="239">
        <f t="shared" si="3"/>
        <v>50</v>
      </c>
      <c r="F62" s="235">
        <v>3</v>
      </c>
      <c r="G62" s="239">
        <f t="shared" si="4"/>
        <v>50</v>
      </c>
      <c r="H62" s="227">
        <f t="shared" si="5"/>
        <v>6</v>
      </c>
      <c r="I62" s="282">
        <f>100/H108*H62</f>
        <v>0.01600896502041143</v>
      </c>
      <c r="J62" s="235"/>
      <c r="K62" s="235"/>
      <c r="L62" s="235"/>
      <c r="M62" s="235"/>
      <c r="N62" s="235"/>
      <c r="O62" s="235"/>
    </row>
    <row r="63" spans="3:15" ht="12.75">
      <c r="C63" s="194" t="s">
        <v>11</v>
      </c>
      <c r="D63" s="272">
        <v>2</v>
      </c>
      <c r="E63" s="239">
        <f t="shared" si="3"/>
        <v>33.333333333333336</v>
      </c>
      <c r="F63" s="272">
        <v>4</v>
      </c>
      <c r="G63" s="239">
        <f t="shared" si="4"/>
        <v>66.66666666666667</v>
      </c>
      <c r="H63" s="227">
        <f t="shared" si="5"/>
        <v>6</v>
      </c>
      <c r="I63" s="282">
        <f>100/H108*H63</f>
        <v>0.01600896502041143</v>
      </c>
      <c r="J63" s="235"/>
      <c r="K63" s="235"/>
      <c r="L63" s="235"/>
      <c r="M63" s="235"/>
      <c r="N63" s="235"/>
      <c r="O63" s="235"/>
    </row>
    <row r="64" spans="3:15" ht="12.75">
      <c r="C64" s="194" t="s">
        <v>399</v>
      </c>
      <c r="D64" s="272">
        <v>0</v>
      </c>
      <c r="E64" s="239">
        <f t="shared" si="3"/>
        <v>0</v>
      </c>
      <c r="F64" s="272">
        <v>4</v>
      </c>
      <c r="G64" s="239">
        <f t="shared" si="4"/>
        <v>100</v>
      </c>
      <c r="H64" s="227">
        <f t="shared" si="5"/>
        <v>4</v>
      </c>
      <c r="I64" s="282">
        <f>100/H108*H64</f>
        <v>0.010672643346940954</v>
      </c>
      <c r="J64" s="235"/>
      <c r="K64" s="235"/>
      <c r="L64" s="235"/>
      <c r="M64" s="235"/>
      <c r="N64" s="235"/>
      <c r="O64" s="235"/>
    </row>
    <row r="65" spans="3:16" ht="12.75">
      <c r="C65" s="193" t="s">
        <v>130</v>
      </c>
      <c r="D65" s="232">
        <f>SUM(D53:D64)</f>
        <v>1289</v>
      </c>
      <c r="E65" s="233">
        <f t="shared" si="3"/>
        <v>53.00164473684211</v>
      </c>
      <c r="F65" s="232">
        <f>SUM(F53:F64)</f>
        <v>1143</v>
      </c>
      <c r="G65" s="233">
        <f t="shared" si="4"/>
        <v>46.9983552631579</v>
      </c>
      <c r="H65" s="232">
        <f>SUM(H53:H64)</f>
        <v>2432</v>
      </c>
      <c r="I65" s="234">
        <f>100/H108*H65</f>
        <v>6.4889671549401005</v>
      </c>
      <c r="J65" s="233"/>
      <c r="K65" s="276"/>
      <c r="L65" s="276"/>
      <c r="M65" s="276"/>
      <c r="N65" s="276"/>
      <c r="O65" s="276"/>
      <c r="P65" s="292"/>
    </row>
    <row r="66" spans="3:15" ht="12.75">
      <c r="C66" s="193"/>
      <c r="D66" s="232"/>
      <c r="E66" s="233"/>
      <c r="F66" s="232"/>
      <c r="G66" s="233"/>
      <c r="H66" s="235"/>
      <c r="I66" s="234"/>
      <c r="J66" s="233"/>
      <c r="K66" s="233"/>
      <c r="L66" s="233"/>
      <c r="M66" s="233"/>
      <c r="N66" s="233"/>
      <c r="O66" s="233"/>
    </row>
    <row r="67" spans="3:15" ht="12.75">
      <c r="C67" s="194" t="s">
        <v>41</v>
      </c>
      <c r="D67" s="272">
        <v>1</v>
      </c>
      <c r="E67" s="239">
        <f aca="true" t="shared" si="6" ref="E67:E77">100/H67*D67</f>
        <v>33.333333333333336</v>
      </c>
      <c r="F67" s="272">
        <v>2</v>
      </c>
      <c r="G67" s="239">
        <f aca="true" t="shared" si="7" ref="G67:G77">100/H67*F67</f>
        <v>66.66666666666667</v>
      </c>
      <c r="H67" s="227">
        <f aca="true" t="shared" si="8" ref="H67:H76">SUM(D67,F67)</f>
        <v>3</v>
      </c>
      <c r="I67" s="282">
        <f>100/H108*H67</f>
        <v>0.008004482510205715</v>
      </c>
      <c r="J67" s="233"/>
      <c r="K67" s="233"/>
      <c r="L67" s="233"/>
      <c r="M67" s="233"/>
      <c r="N67" s="233"/>
      <c r="O67" s="233"/>
    </row>
    <row r="68" spans="3:15" ht="12.75">
      <c r="C68" s="194" t="s">
        <v>14</v>
      </c>
      <c r="D68" s="235">
        <v>6</v>
      </c>
      <c r="E68" s="239">
        <f t="shared" si="6"/>
        <v>20.689655172413794</v>
      </c>
      <c r="F68" s="235">
        <v>23</v>
      </c>
      <c r="G68" s="239">
        <f t="shared" si="7"/>
        <v>79.3103448275862</v>
      </c>
      <c r="H68" s="227">
        <f t="shared" si="8"/>
        <v>29</v>
      </c>
      <c r="I68" s="282">
        <f>100/H108*H68</f>
        <v>0.07737666426532191</v>
      </c>
      <c r="J68" s="235"/>
      <c r="K68" s="235"/>
      <c r="L68" s="235"/>
      <c r="M68" s="235"/>
      <c r="N68" s="235"/>
      <c r="O68" s="235"/>
    </row>
    <row r="69" spans="3:15" ht="12.75">
      <c r="C69" s="194" t="s">
        <v>23</v>
      </c>
      <c r="D69" s="272">
        <v>16</v>
      </c>
      <c r="E69" s="239">
        <f t="shared" si="6"/>
        <v>64</v>
      </c>
      <c r="F69" s="272">
        <v>9</v>
      </c>
      <c r="G69" s="239">
        <f t="shared" si="7"/>
        <v>36</v>
      </c>
      <c r="H69" s="227">
        <f t="shared" si="8"/>
        <v>25</v>
      </c>
      <c r="I69" s="282">
        <f>100/H108*H69</f>
        <v>0.06670402091838096</v>
      </c>
      <c r="J69" s="235"/>
      <c r="K69" s="235"/>
      <c r="L69" s="235"/>
      <c r="M69" s="235"/>
      <c r="N69" s="235"/>
      <c r="O69" s="235"/>
    </row>
    <row r="70" spans="3:15" ht="12.75">
      <c r="C70" s="194" t="s">
        <v>439</v>
      </c>
      <c r="D70" s="235">
        <v>1</v>
      </c>
      <c r="E70" s="239">
        <f t="shared" si="6"/>
        <v>20</v>
      </c>
      <c r="F70" s="235">
        <v>4</v>
      </c>
      <c r="G70" s="239">
        <f t="shared" si="7"/>
        <v>80</v>
      </c>
      <c r="H70" s="227">
        <f t="shared" si="8"/>
        <v>5</v>
      </c>
      <c r="I70" s="282">
        <f>100/H108*H70</f>
        <v>0.013340804183676194</v>
      </c>
      <c r="J70" s="235"/>
      <c r="K70" s="235"/>
      <c r="L70" s="235"/>
      <c r="M70" s="235"/>
      <c r="N70" s="235"/>
      <c r="O70" s="235"/>
    </row>
    <row r="71" spans="3:15" ht="12.75">
      <c r="C71" s="194" t="s">
        <v>15</v>
      </c>
      <c r="D71" s="235">
        <v>1</v>
      </c>
      <c r="E71" s="239">
        <f t="shared" si="6"/>
        <v>14.285714285714286</v>
      </c>
      <c r="F71" s="235">
        <v>6</v>
      </c>
      <c r="G71" s="239">
        <f t="shared" si="7"/>
        <v>85.71428571428572</v>
      </c>
      <c r="H71" s="227">
        <f t="shared" si="8"/>
        <v>7</v>
      </c>
      <c r="I71" s="282">
        <f>100/H108*H71</f>
        <v>0.01867712585714667</v>
      </c>
      <c r="J71" s="235"/>
      <c r="K71" s="235"/>
      <c r="L71" s="235"/>
      <c r="M71" s="235"/>
      <c r="N71" s="235"/>
      <c r="O71" s="235"/>
    </row>
    <row r="72" spans="3:15" ht="12.75">
      <c r="C72" s="194" t="s">
        <v>45</v>
      </c>
      <c r="D72" s="235">
        <v>9</v>
      </c>
      <c r="E72" s="239">
        <f t="shared" si="6"/>
        <v>29.032258064516128</v>
      </c>
      <c r="F72" s="235">
        <v>22</v>
      </c>
      <c r="G72" s="239">
        <f t="shared" si="7"/>
        <v>70.96774193548387</v>
      </c>
      <c r="H72" s="227">
        <f t="shared" si="8"/>
        <v>31</v>
      </c>
      <c r="I72" s="282">
        <f>100/H108*H72</f>
        <v>0.0827129859387924</v>
      </c>
      <c r="J72" s="235"/>
      <c r="K72" s="235"/>
      <c r="L72" s="235"/>
      <c r="M72" s="235"/>
      <c r="N72" s="235"/>
      <c r="O72" s="235"/>
    </row>
    <row r="73" spans="3:15" ht="12.75">
      <c r="C73" s="194" t="s">
        <v>5</v>
      </c>
      <c r="D73" s="235">
        <v>6</v>
      </c>
      <c r="E73" s="239">
        <f t="shared" si="6"/>
        <v>42.85714285714286</v>
      </c>
      <c r="F73" s="235">
        <v>8</v>
      </c>
      <c r="G73" s="239">
        <f t="shared" si="7"/>
        <v>57.142857142857146</v>
      </c>
      <c r="H73" s="227">
        <f t="shared" si="8"/>
        <v>14</v>
      </c>
      <c r="I73" s="282">
        <f>100/H108*H73</f>
        <v>0.03735425171429334</v>
      </c>
      <c r="J73" s="235"/>
      <c r="K73" s="235"/>
      <c r="L73" s="235"/>
      <c r="M73" s="235"/>
      <c r="N73" s="235"/>
      <c r="O73" s="235"/>
    </row>
    <row r="74" spans="3:15" ht="12.75">
      <c r="C74" s="194" t="s">
        <v>433</v>
      </c>
      <c r="D74" s="235">
        <v>0</v>
      </c>
      <c r="E74" s="239">
        <f t="shared" si="6"/>
        <v>0</v>
      </c>
      <c r="F74" s="235">
        <v>1</v>
      </c>
      <c r="G74" s="239">
        <f t="shared" si="7"/>
        <v>100</v>
      </c>
      <c r="H74" s="227">
        <f t="shared" si="8"/>
        <v>1</v>
      </c>
      <c r="I74" s="282">
        <f>100/H108*H74</f>
        <v>0.0026681608367352385</v>
      </c>
      <c r="J74" s="235"/>
      <c r="K74" s="235"/>
      <c r="L74" s="235"/>
      <c r="M74" s="235"/>
      <c r="N74" s="235"/>
      <c r="O74" s="235"/>
    </row>
    <row r="75" spans="3:15" ht="12.75">
      <c r="C75" s="194" t="s">
        <v>457</v>
      </c>
      <c r="D75" s="235">
        <v>2</v>
      </c>
      <c r="E75" s="239">
        <f t="shared" si="6"/>
        <v>50</v>
      </c>
      <c r="F75" s="235">
        <v>2</v>
      </c>
      <c r="G75" s="239">
        <f t="shared" si="7"/>
        <v>50</v>
      </c>
      <c r="H75" s="227">
        <f t="shared" si="8"/>
        <v>4</v>
      </c>
      <c r="I75" s="282">
        <f>100/H108*H75</f>
        <v>0.010672643346940954</v>
      </c>
      <c r="J75" s="235"/>
      <c r="K75" s="235"/>
      <c r="L75" s="235"/>
      <c r="M75" s="235"/>
      <c r="N75" s="235"/>
      <c r="O75" s="235"/>
    </row>
    <row r="76" spans="3:15" ht="12.75">
      <c r="C76" s="194" t="s">
        <v>9</v>
      </c>
      <c r="D76" s="235">
        <v>36</v>
      </c>
      <c r="E76" s="239">
        <f t="shared" si="6"/>
        <v>37.5</v>
      </c>
      <c r="F76" s="235">
        <v>60</v>
      </c>
      <c r="G76" s="239">
        <f t="shared" si="7"/>
        <v>62.50000000000001</v>
      </c>
      <c r="H76" s="227">
        <f t="shared" si="8"/>
        <v>96</v>
      </c>
      <c r="I76" s="282">
        <f>100/H108*H76</f>
        <v>0.25614344032658287</v>
      </c>
      <c r="J76" s="235"/>
      <c r="K76" s="235"/>
      <c r="L76" s="235"/>
      <c r="M76" s="235"/>
      <c r="N76" s="235"/>
      <c r="O76" s="235"/>
    </row>
    <row r="77" spans="3:15" ht="12.75">
      <c r="C77" s="193" t="s">
        <v>458</v>
      </c>
      <c r="D77" s="232">
        <f>SUM(D67:D76)</f>
        <v>78</v>
      </c>
      <c r="E77" s="238">
        <f t="shared" si="6"/>
        <v>36.27906976744186</v>
      </c>
      <c r="F77" s="232">
        <f>SUM(F67:F76)</f>
        <v>137</v>
      </c>
      <c r="G77" s="238">
        <f t="shared" si="7"/>
        <v>63.72093023255814</v>
      </c>
      <c r="H77" s="232">
        <f>SUM(H67:H76)</f>
        <v>215</v>
      </c>
      <c r="I77" s="234">
        <f>100/H108*H77</f>
        <v>0.5736545798980763</v>
      </c>
      <c r="J77" s="233"/>
      <c r="K77" s="233"/>
      <c r="L77" s="233"/>
      <c r="M77" s="233"/>
      <c r="N77" s="233"/>
      <c r="O77" s="233"/>
    </row>
    <row r="78" spans="3:15" ht="12.75">
      <c r="C78" s="193"/>
      <c r="D78" s="232"/>
      <c r="E78" s="239"/>
      <c r="F78" s="232"/>
      <c r="G78" s="239"/>
      <c r="H78" s="235"/>
      <c r="I78" s="237"/>
      <c r="J78" s="267"/>
      <c r="K78" s="267"/>
      <c r="L78" s="267"/>
      <c r="M78" s="267"/>
      <c r="N78" s="267"/>
      <c r="O78" s="267"/>
    </row>
    <row r="79" spans="3:15" ht="12.75">
      <c r="C79" s="194" t="s">
        <v>13</v>
      </c>
      <c r="D79" s="235">
        <v>96</v>
      </c>
      <c r="E79" s="239">
        <f aca="true" t="shared" si="9" ref="E79:E89">100/H79*D79</f>
        <v>54.857142857142854</v>
      </c>
      <c r="F79" s="235">
        <v>79</v>
      </c>
      <c r="G79" s="239">
        <f aca="true" t="shared" si="10" ref="G79:G89">100/H79*F79</f>
        <v>45.14285714285714</v>
      </c>
      <c r="H79" s="227">
        <f aca="true" t="shared" si="11" ref="H79:H88">SUM(D79,F79)</f>
        <v>175</v>
      </c>
      <c r="I79" s="282">
        <f>100/H108*H79</f>
        <v>0.46692814642866676</v>
      </c>
      <c r="J79" s="235"/>
      <c r="K79" s="235"/>
      <c r="L79" s="235"/>
      <c r="M79" s="235"/>
      <c r="N79" s="235"/>
      <c r="O79" s="235"/>
    </row>
    <row r="80" spans="3:15" ht="12.75">
      <c r="C80" s="194" t="s">
        <v>61</v>
      </c>
      <c r="D80" s="272">
        <v>8</v>
      </c>
      <c r="E80" s="239">
        <f t="shared" si="9"/>
        <v>50</v>
      </c>
      <c r="F80" s="272">
        <v>8</v>
      </c>
      <c r="G80" s="239">
        <f t="shared" si="10"/>
        <v>50</v>
      </c>
      <c r="H80" s="227">
        <f t="shared" si="11"/>
        <v>16</v>
      </c>
      <c r="I80" s="282">
        <f>100/H108*H80</f>
        <v>0.04269057338776382</v>
      </c>
      <c r="J80" s="235"/>
      <c r="K80" s="235"/>
      <c r="L80" s="235"/>
      <c r="M80" s="235"/>
      <c r="N80" s="235"/>
      <c r="O80" s="235"/>
    </row>
    <row r="81" spans="3:15" ht="12.75">
      <c r="C81" s="194" t="s">
        <v>3</v>
      </c>
      <c r="D81" s="272">
        <v>25</v>
      </c>
      <c r="E81" s="239">
        <f t="shared" si="9"/>
        <v>27.77777777777778</v>
      </c>
      <c r="F81" s="272">
        <v>65</v>
      </c>
      <c r="G81" s="239">
        <f t="shared" si="10"/>
        <v>72.22222222222223</v>
      </c>
      <c r="H81" s="227">
        <f t="shared" si="11"/>
        <v>90</v>
      </c>
      <c r="I81" s="282">
        <f>100/H108*H81</f>
        <v>0.24013447530617146</v>
      </c>
      <c r="J81" s="235"/>
      <c r="K81" s="235"/>
      <c r="L81" s="235"/>
      <c r="M81" s="235"/>
      <c r="N81" s="235"/>
      <c r="O81" s="235"/>
    </row>
    <row r="82" spans="3:15" ht="12.75">
      <c r="C82" s="194" t="s">
        <v>42</v>
      </c>
      <c r="D82" s="235">
        <v>77</v>
      </c>
      <c r="E82" s="239">
        <f t="shared" si="9"/>
        <v>44.76744186046512</v>
      </c>
      <c r="F82" s="235">
        <v>95</v>
      </c>
      <c r="G82" s="239">
        <f t="shared" si="10"/>
        <v>55.23255813953489</v>
      </c>
      <c r="H82" s="227">
        <f t="shared" si="11"/>
        <v>172</v>
      </c>
      <c r="I82" s="282">
        <f>100/H108*H82</f>
        <v>0.458923663918461</v>
      </c>
      <c r="J82" s="235"/>
      <c r="K82" s="235"/>
      <c r="L82" s="235"/>
      <c r="M82" s="235"/>
      <c r="N82" s="235"/>
      <c r="O82" s="235"/>
    </row>
    <row r="83" spans="3:15" ht="12.75">
      <c r="C83" s="194" t="s">
        <v>43</v>
      </c>
      <c r="D83" s="235">
        <v>32</v>
      </c>
      <c r="E83" s="239">
        <f t="shared" si="9"/>
        <v>48.484848484848484</v>
      </c>
      <c r="F83" s="235">
        <v>34</v>
      </c>
      <c r="G83" s="239">
        <f t="shared" si="10"/>
        <v>51.515151515151516</v>
      </c>
      <c r="H83" s="227">
        <f t="shared" si="11"/>
        <v>66</v>
      </c>
      <c r="I83" s="282">
        <f>100/H108*H83</f>
        <v>0.17609861522452575</v>
      </c>
      <c r="J83" s="235"/>
      <c r="K83" s="235"/>
      <c r="L83" s="235"/>
      <c r="M83" s="235"/>
      <c r="N83" s="235"/>
      <c r="O83" s="235"/>
    </row>
    <row r="84" spans="3:15" ht="12.75">
      <c r="C84" s="194" t="s">
        <v>46</v>
      </c>
      <c r="D84" s="235">
        <v>8</v>
      </c>
      <c r="E84" s="239">
        <f t="shared" si="9"/>
        <v>28.571428571428573</v>
      </c>
      <c r="F84" s="235">
        <v>20</v>
      </c>
      <c r="G84" s="239">
        <f t="shared" si="10"/>
        <v>71.42857142857143</v>
      </c>
      <c r="H84" s="227">
        <f t="shared" si="11"/>
        <v>28</v>
      </c>
      <c r="I84" s="282">
        <f>100/H108*H84</f>
        <v>0.07470850342858668</v>
      </c>
      <c r="J84" s="235"/>
      <c r="K84" s="235"/>
      <c r="L84" s="235"/>
      <c r="M84" s="235"/>
      <c r="N84" s="235"/>
      <c r="O84" s="235"/>
    </row>
    <row r="85" spans="3:15" ht="12.75">
      <c r="C85" s="194" t="s">
        <v>19</v>
      </c>
      <c r="D85" s="235">
        <v>21</v>
      </c>
      <c r="E85" s="239">
        <f t="shared" si="9"/>
        <v>44.680851063829785</v>
      </c>
      <c r="F85" s="235">
        <v>26</v>
      </c>
      <c r="G85" s="239">
        <f t="shared" si="10"/>
        <v>55.31914893617021</v>
      </c>
      <c r="H85" s="227">
        <f t="shared" si="11"/>
        <v>47</v>
      </c>
      <c r="I85" s="282">
        <f>100/H108*H85</f>
        <v>0.12540355932655622</v>
      </c>
      <c r="J85" s="235"/>
      <c r="K85" s="235"/>
      <c r="L85" s="235"/>
      <c r="M85" s="235"/>
      <c r="N85" s="235"/>
      <c r="O85" s="235"/>
    </row>
    <row r="86" spans="3:15" ht="12.75">
      <c r="C86" s="194" t="s">
        <v>48</v>
      </c>
      <c r="D86" s="235">
        <v>43</v>
      </c>
      <c r="E86" s="239">
        <f t="shared" si="9"/>
        <v>61.42857142857143</v>
      </c>
      <c r="F86" s="235">
        <v>27</v>
      </c>
      <c r="G86" s="239">
        <f t="shared" si="10"/>
        <v>38.57142857142857</v>
      </c>
      <c r="H86" s="227">
        <f t="shared" si="11"/>
        <v>70</v>
      </c>
      <c r="I86" s="282">
        <f>100/H108*H86</f>
        <v>0.1867712585714667</v>
      </c>
      <c r="J86" s="235"/>
      <c r="K86" s="235"/>
      <c r="L86" s="235"/>
      <c r="M86" s="235"/>
      <c r="N86" s="235"/>
      <c r="O86" s="235"/>
    </row>
    <row r="87" spans="3:15" ht="12.75">
      <c r="C87" s="194" t="s">
        <v>49</v>
      </c>
      <c r="D87" s="235">
        <v>24</v>
      </c>
      <c r="E87" s="239">
        <f t="shared" si="9"/>
        <v>38.095238095238095</v>
      </c>
      <c r="F87" s="235">
        <v>39</v>
      </c>
      <c r="G87" s="239">
        <f t="shared" si="10"/>
        <v>61.9047619047619</v>
      </c>
      <c r="H87" s="227">
        <f t="shared" si="11"/>
        <v>63</v>
      </c>
      <c r="I87" s="282">
        <f>100/H108*H87</f>
        <v>0.16809413271432003</v>
      </c>
      <c r="J87" s="235"/>
      <c r="K87" s="235"/>
      <c r="L87" s="235"/>
      <c r="M87" s="235"/>
      <c r="N87" s="235"/>
      <c r="O87" s="235"/>
    </row>
    <row r="88" spans="3:15" ht="12.75">
      <c r="C88" s="194" t="s">
        <v>22</v>
      </c>
      <c r="D88" s="235">
        <v>20</v>
      </c>
      <c r="E88" s="239">
        <f t="shared" si="9"/>
        <v>54.05405405405405</v>
      </c>
      <c r="F88" s="235">
        <v>17</v>
      </c>
      <c r="G88" s="239">
        <f t="shared" si="10"/>
        <v>45.945945945945944</v>
      </c>
      <c r="H88" s="227">
        <f t="shared" si="11"/>
        <v>37</v>
      </c>
      <c r="I88" s="282">
        <f>100/H108*H88</f>
        <v>0.09872195095920383</v>
      </c>
      <c r="J88" s="235"/>
      <c r="K88" s="235"/>
      <c r="L88" s="235"/>
      <c r="M88" s="235"/>
      <c r="N88" s="235"/>
      <c r="O88" s="235"/>
    </row>
    <row r="89" spans="3:15" ht="12.75">
      <c r="C89" s="193" t="s">
        <v>139</v>
      </c>
      <c r="D89" s="232">
        <f>SUM(D79:D88)</f>
        <v>354</v>
      </c>
      <c r="E89" s="233">
        <f t="shared" si="9"/>
        <v>46.33507853403141</v>
      </c>
      <c r="F89" s="232">
        <f>SUM(F79:F88)</f>
        <v>410</v>
      </c>
      <c r="G89" s="233">
        <f t="shared" si="10"/>
        <v>53.66492146596859</v>
      </c>
      <c r="H89" s="232">
        <f>SUM(H79:H88)</f>
        <v>764</v>
      </c>
      <c r="I89" s="234">
        <f>100/H108*H89</f>
        <v>2.0384748792657224</v>
      </c>
      <c r="J89" s="233"/>
      <c r="K89" s="233"/>
      <c r="L89" s="233"/>
      <c r="M89" s="233"/>
      <c r="N89" s="233"/>
      <c r="O89" s="233"/>
    </row>
    <row r="90" spans="3:15" ht="12.75">
      <c r="C90" s="193"/>
      <c r="D90" s="240"/>
      <c r="E90" s="233"/>
      <c r="F90" s="240"/>
      <c r="G90" s="233"/>
      <c r="H90" s="235"/>
      <c r="I90" s="237"/>
      <c r="J90" s="267"/>
      <c r="K90" s="267"/>
      <c r="L90" s="267"/>
      <c r="M90" s="267"/>
      <c r="N90" s="267"/>
      <c r="O90" s="267"/>
    </row>
    <row r="91" spans="3:15" ht="12.75">
      <c r="C91" s="194" t="s">
        <v>52</v>
      </c>
      <c r="D91" s="278">
        <v>1</v>
      </c>
      <c r="E91" s="239">
        <f aca="true" t="shared" si="12" ref="E91:E106">100/H91*D91</f>
        <v>33.333333333333336</v>
      </c>
      <c r="F91" s="278">
        <v>2</v>
      </c>
      <c r="G91" s="239">
        <f aca="true" t="shared" si="13" ref="G91:G106">100/H91*F91</f>
        <v>66.66666666666667</v>
      </c>
      <c r="H91" s="227">
        <f aca="true" t="shared" si="14" ref="H91:H105">SUM(D91,F91)</f>
        <v>3</v>
      </c>
      <c r="I91" s="282">
        <f>100/H108*H91</f>
        <v>0.008004482510205715</v>
      </c>
      <c r="J91" s="266"/>
      <c r="K91" s="266"/>
      <c r="L91" s="266"/>
      <c r="M91" s="266"/>
      <c r="N91" s="266"/>
      <c r="O91" s="266"/>
    </row>
    <row r="92" spans="3:15" ht="12.75">
      <c r="C92" s="194" t="s">
        <v>441</v>
      </c>
      <c r="D92" s="235">
        <v>1</v>
      </c>
      <c r="E92" s="239">
        <f t="shared" si="12"/>
        <v>100</v>
      </c>
      <c r="F92" s="235">
        <v>0</v>
      </c>
      <c r="G92" s="239">
        <f t="shared" si="13"/>
        <v>0</v>
      </c>
      <c r="H92" s="227">
        <f t="shared" si="14"/>
        <v>1</v>
      </c>
      <c r="I92" s="282">
        <f>100/H108*H92</f>
        <v>0.0026681608367352385</v>
      </c>
      <c r="J92" s="266"/>
      <c r="K92" s="266"/>
      <c r="L92" s="266"/>
      <c r="M92" s="266"/>
      <c r="N92" s="266"/>
      <c r="O92" s="266"/>
    </row>
    <row r="93" spans="3:15" ht="12.75">
      <c r="C93" s="194" t="s">
        <v>542</v>
      </c>
      <c r="D93" s="235">
        <v>1</v>
      </c>
      <c r="E93" s="239">
        <f t="shared" si="12"/>
        <v>33.333333333333336</v>
      </c>
      <c r="F93" s="235">
        <v>2</v>
      </c>
      <c r="G93" s="239">
        <f t="shared" si="13"/>
        <v>66.66666666666667</v>
      </c>
      <c r="H93" s="227">
        <f t="shared" si="14"/>
        <v>3</v>
      </c>
      <c r="I93" s="282">
        <f>100/H108*H93</f>
        <v>0.008004482510205715</v>
      </c>
      <c r="J93" s="266"/>
      <c r="K93" s="266"/>
      <c r="L93" s="266"/>
      <c r="M93" s="266"/>
      <c r="N93" s="266"/>
      <c r="O93" s="266"/>
    </row>
    <row r="94" spans="3:15" ht="12.75">
      <c r="C94" s="194" t="s">
        <v>467</v>
      </c>
      <c r="D94" s="283">
        <v>1</v>
      </c>
      <c r="E94" s="239">
        <f t="shared" si="12"/>
        <v>25</v>
      </c>
      <c r="F94" s="283">
        <v>3</v>
      </c>
      <c r="G94" s="239">
        <f t="shared" si="13"/>
        <v>75</v>
      </c>
      <c r="H94" s="227">
        <f t="shared" si="14"/>
        <v>4</v>
      </c>
      <c r="I94" s="282">
        <f>100/H108*H94</f>
        <v>0.010672643346940954</v>
      </c>
      <c r="J94" s="235"/>
      <c r="K94" s="235"/>
      <c r="L94" s="235"/>
      <c r="M94" s="235"/>
      <c r="N94" s="235"/>
      <c r="O94" s="235"/>
    </row>
    <row r="95" spans="3:15" ht="12.75">
      <c r="C95" s="194" t="s">
        <v>44</v>
      </c>
      <c r="D95" s="235">
        <v>2</v>
      </c>
      <c r="E95" s="239">
        <f t="shared" si="12"/>
        <v>25</v>
      </c>
      <c r="F95" s="235">
        <v>6</v>
      </c>
      <c r="G95" s="239">
        <f t="shared" si="13"/>
        <v>75</v>
      </c>
      <c r="H95" s="227">
        <f t="shared" si="14"/>
        <v>8</v>
      </c>
      <c r="I95" s="282">
        <f>100/H108*H95</f>
        <v>0.02134528669388191</v>
      </c>
      <c r="J95" s="235"/>
      <c r="K95" s="235"/>
      <c r="L95" s="235"/>
      <c r="M95" s="235"/>
      <c r="N95" s="235"/>
      <c r="O95" s="235"/>
    </row>
    <row r="96" spans="3:15" ht="12.75">
      <c r="C96" s="194" t="s">
        <v>442</v>
      </c>
      <c r="D96" s="272">
        <v>22</v>
      </c>
      <c r="E96" s="239">
        <f t="shared" si="12"/>
        <v>68.75</v>
      </c>
      <c r="F96" s="272">
        <v>10</v>
      </c>
      <c r="G96" s="239">
        <f t="shared" si="13"/>
        <v>31.25</v>
      </c>
      <c r="H96" s="227">
        <f t="shared" si="14"/>
        <v>32</v>
      </c>
      <c r="I96" s="282">
        <f>100/H108*H96</f>
        <v>0.08538114677552763</v>
      </c>
      <c r="J96" s="235"/>
      <c r="K96" s="235"/>
      <c r="L96" s="235"/>
      <c r="M96" s="235"/>
      <c r="N96" s="235"/>
      <c r="O96" s="235"/>
    </row>
    <row r="97" spans="3:15" ht="12.75">
      <c r="C97" s="194" t="s">
        <v>73</v>
      </c>
      <c r="D97" s="235">
        <v>1</v>
      </c>
      <c r="E97" s="239">
        <f t="shared" si="12"/>
        <v>100</v>
      </c>
      <c r="F97" s="235">
        <v>0</v>
      </c>
      <c r="G97" s="239">
        <f t="shared" si="13"/>
        <v>0</v>
      </c>
      <c r="H97" s="227">
        <f t="shared" si="14"/>
        <v>1</v>
      </c>
      <c r="I97" s="282">
        <f>100/H108*H97</f>
        <v>0.0026681608367352385</v>
      </c>
      <c r="J97" s="235"/>
      <c r="K97" s="235"/>
      <c r="L97" s="274"/>
      <c r="M97" s="275"/>
      <c r="N97" s="235"/>
      <c r="O97" s="235"/>
    </row>
    <row r="98" spans="3:15" ht="12.75">
      <c r="C98" s="194" t="s">
        <v>62</v>
      </c>
      <c r="D98" s="235">
        <v>1</v>
      </c>
      <c r="E98" s="239">
        <f t="shared" si="12"/>
        <v>50</v>
      </c>
      <c r="F98" s="235">
        <v>1</v>
      </c>
      <c r="G98" s="239">
        <f t="shared" si="13"/>
        <v>50</v>
      </c>
      <c r="H98" s="227">
        <f t="shared" si="14"/>
        <v>2</v>
      </c>
      <c r="I98" s="282">
        <f>100/H108*H98</f>
        <v>0.005336321673470477</v>
      </c>
      <c r="J98" s="235"/>
      <c r="K98" s="235"/>
      <c r="L98" s="235"/>
      <c r="M98" s="235"/>
      <c r="N98" s="235"/>
      <c r="O98" s="235"/>
    </row>
    <row r="99" spans="3:15" ht="12.75">
      <c r="C99" s="171" t="s">
        <v>559</v>
      </c>
      <c r="D99" s="235">
        <v>5</v>
      </c>
      <c r="E99" s="239">
        <f t="shared" si="12"/>
        <v>83.33333333333334</v>
      </c>
      <c r="F99" s="235">
        <v>1</v>
      </c>
      <c r="G99" s="239">
        <f t="shared" si="13"/>
        <v>16.666666666666668</v>
      </c>
      <c r="H99" s="227">
        <f t="shared" si="14"/>
        <v>6</v>
      </c>
      <c r="I99" s="282">
        <f>100/H108*H99</f>
        <v>0.01600896502041143</v>
      </c>
      <c r="J99" s="235"/>
      <c r="K99" s="235"/>
      <c r="L99" s="235"/>
      <c r="M99" s="235"/>
      <c r="N99" s="235"/>
      <c r="O99" s="235"/>
    </row>
    <row r="100" spans="3:15" ht="12.75">
      <c r="C100" s="171" t="s">
        <v>397</v>
      </c>
      <c r="D100" s="235">
        <v>0</v>
      </c>
      <c r="E100" s="239">
        <f t="shared" si="12"/>
        <v>0</v>
      </c>
      <c r="F100" s="235">
        <v>1</v>
      </c>
      <c r="G100" s="239">
        <f t="shared" si="13"/>
        <v>100</v>
      </c>
      <c r="H100" s="227">
        <f t="shared" si="14"/>
        <v>1</v>
      </c>
      <c r="I100" s="282">
        <f>100/H108*H100</f>
        <v>0.0026681608367352385</v>
      </c>
      <c r="J100" s="235"/>
      <c r="K100" s="235"/>
      <c r="L100" s="235"/>
      <c r="M100" s="235"/>
      <c r="N100" s="235"/>
      <c r="O100" s="235"/>
    </row>
    <row r="101" spans="3:15" ht="12.75">
      <c r="C101" s="171" t="s">
        <v>560</v>
      </c>
      <c r="D101" s="235">
        <v>1</v>
      </c>
      <c r="E101" s="239">
        <f t="shared" si="12"/>
        <v>100</v>
      </c>
      <c r="F101" s="235">
        <v>0</v>
      </c>
      <c r="G101" s="239">
        <f t="shared" si="13"/>
        <v>0</v>
      </c>
      <c r="H101" s="227">
        <f t="shared" si="14"/>
        <v>1</v>
      </c>
      <c r="I101" s="282">
        <f>100/H108*H101</f>
        <v>0.0026681608367352385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38</v>
      </c>
      <c r="D102" s="299">
        <v>85</v>
      </c>
      <c r="E102" s="239">
        <f t="shared" si="12"/>
        <v>73.27586206896551</v>
      </c>
      <c r="F102" s="299">
        <v>31</v>
      </c>
      <c r="G102" s="239">
        <f t="shared" si="13"/>
        <v>26.72413793103448</v>
      </c>
      <c r="H102" s="227">
        <f t="shared" si="14"/>
        <v>116</v>
      </c>
      <c r="I102" s="282">
        <f>100/H108*H102</f>
        <v>0.30950665706128766</v>
      </c>
      <c r="J102" s="235"/>
      <c r="K102" s="235"/>
      <c r="L102" s="235"/>
      <c r="M102" s="235"/>
      <c r="N102" s="235"/>
      <c r="O102" s="235"/>
    </row>
    <row r="103" spans="3:15" ht="12.75">
      <c r="C103" s="194" t="s">
        <v>429</v>
      </c>
      <c r="D103" s="299">
        <v>0</v>
      </c>
      <c r="E103" s="239">
        <f t="shared" si="12"/>
        <v>0</v>
      </c>
      <c r="F103" s="299">
        <v>3</v>
      </c>
      <c r="G103" s="239">
        <f t="shared" si="13"/>
        <v>100</v>
      </c>
      <c r="H103" s="227">
        <f t="shared" si="14"/>
        <v>3</v>
      </c>
      <c r="I103" s="282">
        <f>100/H108*H103</f>
        <v>0.008004482510205715</v>
      </c>
      <c r="J103" s="235"/>
      <c r="K103" s="235"/>
      <c r="L103" s="235"/>
      <c r="M103" s="235"/>
      <c r="N103" s="235"/>
      <c r="O103" s="235"/>
    </row>
    <row r="104" spans="3:15" ht="12.75">
      <c r="C104" s="194" t="s">
        <v>27</v>
      </c>
      <c r="D104" s="235">
        <v>0</v>
      </c>
      <c r="E104" s="239">
        <f t="shared" si="12"/>
        <v>0</v>
      </c>
      <c r="F104" s="235">
        <v>1</v>
      </c>
      <c r="G104" s="239">
        <f t="shared" si="13"/>
        <v>100</v>
      </c>
      <c r="H104" s="227">
        <f t="shared" si="14"/>
        <v>1</v>
      </c>
      <c r="I104" s="282">
        <f>100/H108*H104</f>
        <v>0.0026681608367352385</v>
      </c>
      <c r="J104" s="235"/>
      <c r="K104" s="235"/>
      <c r="L104" s="235"/>
      <c r="M104" s="235"/>
      <c r="N104" s="235"/>
      <c r="O104" s="235"/>
    </row>
    <row r="105" spans="3:15" ht="12.75">
      <c r="C105" s="194" t="s">
        <v>21</v>
      </c>
      <c r="D105" s="235">
        <v>99</v>
      </c>
      <c r="E105" s="239">
        <f t="shared" si="12"/>
        <v>52.94117647058824</v>
      </c>
      <c r="F105" s="235">
        <v>88</v>
      </c>
      <c r="G105" s="239">
        <f t="shared" si="13"/>
        <v>47.05882352941177</v>
      </c>
      <c r="H105" s="227">
        <f t="shared" si="14"/>
        <v>187</v>
      </c>
      <c r="I105" s="282">
        <f>100/H108*H105</f>
        <v>0.49894607646948963</v>
      </c>
      <c r="J105" s="235"/>
      <c r="K105" s="235"/>
      <c r="L105" s="235"/>
      <c r="M105" s="235"/>
      <c r="N105" s="235"/>
      <c r="O105" s="235"/>
    </row>
    <row r="106" spans="3:15" ht="12.75">
      <c r="C106" s="193" t="s">
        <v>142</v>
      </c>
      <c r="D106" s="232">
        <f>SUM(D91:D105)</f>
        <v>220</v>
      </c>
      <c r="E106" s="241">
        <f t="shared" si="12"/>
        <v>59.62059620596205</v>
      </c>
      <c r="F106" s="232">
        <f>SUM(F91:F105)</f>
        <v>149</v>
      </c>
      <c r="G106" s="241">
        <f t="shared" si="13"/>
        <v>40.379403794037934</v>
      </c>
      <c r="H106" s="232">
        <f>SUM(H91:H105)</f>
        <v>369</v>
      </c>
      <c r="I106" s="234">
        <f>100/H108*H106</f>
        <v>0.984551348755303</v>
      </c>
      <c r="J106" s="233"/>
      <c r="K106" s="233"/>
      <c r="L106" s="233"/>
      <c r="M106" s="233"/>
      <c r="N106" s="233"/>
      <c r="O106" s="233"/>
    </row>
    <row r="107" spans="3:15" ht="12.75">
      <c r="C107" s="195"/>
      <c r="D107" s="250"/>
      <c r="E107" s="251"/>
      <c r="F107" s="250"/>
      <c r="G107" s="251"/>
      <c r="H107" s="252"/>
      <c r="I107" s="253"/>
      <c r="J107" s="268"/>
      <c r="K107" s="268"/>
      <c r="L107" s="268"/>
      <c r="M107" s="268"/>
      <c r="N107" s="268"/>
      <c r="O107" s="268"/>
    </row>
    <row r="108" spans="3:15" ht="12.75">
      <c r="C108" s="193" t="s">
        <v>92</v>
      </c>
      <c r="D108" s="232">
        <f>SUM(D91:D105,D79:D88,D67:D76,D53:D64,D14:D50)</f>
        <v>18649</v>
      </c>
      <c r="E108" s="241">
        <f>100/H108*D108</f>
        <v>49.75853144427546</v>
      </c>
      <c r="F108" s="232">
        <f>SUM(F91:F105,F79:F88,F67:F76,F53:F64,F14:F50)</f>
        <v>18830</v>
      </c>
      <c r="G108" s="241">
        <f>100/H108*F108</f>
        <v>50.241468555724545</v>
      </c>
      <c r="H108" s="232">
        <f>SUM(H106,H89,H77,H65,H51)</f>
        <v>37479</v>
      </c>
      <c r="I108" s="254">
        <f>100/H108*H108%</f>
        <v>1</v>
      </c>
      <c r="J108" s="269"/>
      <c r="K108" s="269"/>
      <c r="L108" s="269"/>
      <c r="M108" s="269"/>
      <c r="N108" s="269"/>
      <c r="O108" s="269"/>
    </row>
    <row r="109" spans="3:15" ht="12.75">
      <c r="C109" s="196"/>
      <c r="D109" s="255"/>
      <c r="E109" s="256"/>
      <c r="F109" s="255"/>
      <c r="G109" s="256"/>
      <c r="H109" s="255"/>
      <c r="I109" s="257"/>
      <c r="J109" s="270"/>
      <c r="K109" s="270"/>
      <c r="L109" s="270"/>
      <c r="M109" s="270"/>
      <c r="N109" s="270"/>
      <c r="O109" s="270"/>
    </row>
    <row r="110" spans="3:15" ht="13.5" thickBot="1">
      <c r="C110" s="197"/>
      <c r="D110" s="258"/>
      <c r="E110" s="259"/>
      <c r="F110" s="260"/>
      <c r="G110" s="259"/>
      <c r="H110" s="258"/>
      <c r="I110" s="261"/>
      <c r="J110" s="235"/>
      <c r="K110" s="235"/>
      <c r="L110" s="235"/>
      <c r="M110" s="235"/>
      <c r="N110" s="235"/>
      <c r="O110" s="235"/>
    </row>
    <row r="111" spans="11:15" ht="12.75">
      <c r="K111" s="278"/>
      <c r="L111" s="278"/>
      <c r="M111" s="278"/>
      <c r="N111" s="278"/>
      <c r="O111" s="278"/>
    </row>
  </sheetData>
  <printOptions/>
  <pageMargins left="0.75" right="0.75" top="1" bottom="1" header="0" footer="0"/>
  <pageSetup fitToHeight="3" fitToWidth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9"/>
  <sheetViews>
    <sheetView workbookViewId="0" topLeftCell="L1">
      <selection activeCell="B2" sqref="B2:Z33"/>
    </sheetView>
  </sheetViews>
  <sheetFormatPr defaultColWidth="11.421875" defaultRowHeight="12.75"/>
  <cols>
    <col min="1" max="1" width="2.8515625" style="0" customWidth="1"/>
    <col min="3" max="3" width="14.421875" style="0" customWidth="1"/>
    <col min="4" max="16" width="8.7109375" style="0" customWidth="1"/>
  </cols>
  <sheetData>
    <row r="1" s="14" customFormat="1" ht="12.75"/>
    <row r="2" spans="2:10" s="14" customFormat="1" ht="18">
      <c r="B2" s="305" t="s">
        <v>80</v>
      </c>
      <c r="C2" s="305"/>
      <c r="D2" s="305"/>
      <c r="E2" s="305"/>
      <c r="F2" s="305"/>
      <c r="G2" s="305"/>
      <c r="H2" s="306"/>
      <c r="I2" s="306"/>
      <c r="J2" s="306"/>
    </row>
    <row r="3" spans="2:7" s="14" customFormat="1" ht="18">
      <c r="B3" s="118" t="s">
        <v>31</v>
      </c>
      <c r="C3" s="119"/>
      <c r="D3" s="119"/>
      <c r="E3" s="119"/>
      <c r="F3" s="119"/>
      <c r="G3" s="119"/>
    </row>
    <row r="4" s="14" customFormat="1" ht="12.75">
      <c r="B4" s="18" t="s">
        <v>387</v>
      </c>
    </row>
    <row r="5" spans="2:8" s="14" customFormat="1" ht="12.75">
      <c r="B5" s="19" t="s">
        <v>1</v>
      </c>
      <c r="C5" s="19"/>
      <c r="D5" s="19"/>
      <c r="E5" s="19"/>
      <c r="F5" s="19"/>
      <c r="G5" s="19"/>
      <c r="H5" s="20"/>
    </row>
    <row r="6" spans="2:4" s="14" customFormat="1" ht="12.75">
      <c r="B6" s="21" t="s">
        <v>0</v>
      </c>
      <c r="C6" s="120"/>
      <c r="D6" s="120"/>
    </row>
    <row r="7" spans="2:4" s="14" customFormat="1" ht="12.75">
      <c r="B7" s="21"/>
      <c r="C7" s="120"/>
      <c r="D7" s="120"/>
    </row>
    <row r="8" spans="2:4" s="14" customFormat="1" ht="12.75">
      <c r="B8" s="22" t="s">
        <v>76</v>
      </c>
      <c r="C8" s="120"/>
      <c r="D8" s="120"/>
    </row>
    <row r="9" spans="2:4" s="14" customFormat="1" ht="12.75">
      <c r="B9" s="22" t="s">
        <v>424</v>
      </c>
      <c r="C9" s="120"/>
      <c r="D9" s="120"/>
    </row>
    <row r="10" spans="2:4" s="14" customFormat="1" ht="12.75">
      <c r="B10" s="22" t="s">
        <v>459</v>
      </c>
      <c r="C10" s="120"/>
      <c r="D10" s="120"/>
    </row>
    <row r="11" spans="2:4" s="14" customFormat="1" ht="12.75">
      <c r="B11" s="22" t="s">
        <v>451</v>
      </c>
      <c r="C11" s="120"/>
      <c r="D11" s="120"/>
    </row>
    <row r="12" spans="2:4" s="14" customFormat="1" ht="12.75">
      <c r="B12" s="22" t="s">
        <v>461</v>
      </c>
      <c r="C12" s="120"/>
      <c r="D12" s="120"/>
    </row>
    <row r="13" spans="2:22" s="14" customFormat="1" ht="12.75">
      <c r="B13" s="22" t="s">
        <v>468</v>
      </c>
      <c r="C13" s="120"/>
      <c r="D13" s="120"/>
      <c r="V13" s="26"/>
    </row>
    <row r="14" spans="2:4" s="14" customFormat="1" ht="12.75">
      <c r="B14" s="22" t="s">
        <v>474</v>
      </c>
      <c r="C14" s="120"/>
      <c r="D14" s="120"/>
    </row>
    <row r="15" spans="2:4" s="14" customFormat="1" ht="12.75">
      <c r="B15" s="22" t="s">
        <v>480</v>
      </c>
      <c r="C15" s="120"/>
      <c r="D15" s="120"/>
    </row>
    <row r="16" spans="2:4" s="14" customFormat="1" ht="12.75">
      <c r="B16" s="22" t="s">
        <v>547</v>
      </c>
      <c r="C16" s="120"/>
      <c r="D16" s="120"/>
    </row>
    <row r="17" spans="2:4" s="14" customFormat="1" ht="12.75">
      <c r="B17" s="22" t="s">
        <v>554</v>
      </c>
      <c r="C17" s="120"/>
      <c r="D17" s="120"/>
    </row>
    <row r="18" spans="2:4" s="14" customFormat="1" ht="12.75">
      <c r="B18" s="22" t="s">
        <v>565</v>
      </c>
      <c r="C18" s="120"/>
      <c r="D18" s="120"/>
    </row>
    <row r="19" spans="2:4" s="14" customFormat="1" ht="12.75">
      <c r="B19" s="22" t="s">
        <v>566</v>
      </c>
      <c r="C19" s="120"/>
      <c r="D19" s="120"/>
    </row>
    <row r="20" spans="2:4" s="14" customFormat="1" ht="12.75">
      <c r="B20" s="22" t="s">
        <v>572</v>
      </c>
      <c r="C20" s="120"/>
      <c r="D20" s="120"/>
    </row>
    <row r="21" s="14" customFormat="1" ht="13.5" thickBot="1"/>
    <row r="22" spans="3:26" s="14" customFormat="1" ht="12.75" customHeight="1" thickBot="1">
      <c r="C22" s="121" t="s">
        <v>414</v>
      </c>
      <c r="D22" s="24">
        <v>1991</v>
      </c>
      <c r="E22" s="24">
        <v>1996</v>
      </c>
      <c r="F22" s="24">
        <v>1997</v>
      </c>
      <c r="G22" s="24">
        <v>1998</v>
      </c>
      <c r="H22" s="24">
        <v>1999</v>
      </c>
      <c r="I22" s="24">
        <v>2000</v>
      </c>
      <c r="J22" s="24">
        <v>2001</v>
      </c>
      <c r="K22" s="24">
        <v>2002</v>
      </c>
      <c r="L22" s="24">
        <v>2003</v>
      </c>
      <c r="M22" s="24">
        <v>2004</v>
      </c>
      <c r="N22" s="24" t="s">
        <v>419</v>
      </c>
      <c r="O22" s="24" t="s">
        <v>430</v>
      </c>
      <c r="P22" s="24" t="s">
        <v>443</v>
      </c>
      <c r="Q22" s="24">
        <v>2008</v>
      </c>
      <c r="R22" s="24" t="s">
        <v>460</v>
      </c>
      <c r="S22" s="24" t="s">
        <v>469</v>
      </c>
      <c r="T22" s="24" t="s">
        <v>473</v>
      </c>
      <c r="U22" s="24" t="s">
        <v>481</v>
      </c>
      <c r="V22" s="24" t="s">
        <v>548</v>
      </c>
      <c r="W22" s="24" t="s">
        <v>553</v>
      </c>
      <c r="X22" s="24" t="s">
        <v>561</v>
      </c>
      <c r="Y22" s="24" t="s">
        <v>567</v>
      </c>
      <c r="Z22" s="25" t="s">
        <v>571</v>
      </c>
    </row>
    <row r="23" spans="2:26" s="14" customFormat="1" ht="12.75">
      <c r="B23" s="28"/>
      <c r="C23" s="34"/>
      <c r="D23" s="34"/>
      <c r="E23" s="122"/>
      <c r="F23" s="122"/>
      <c r="G23" s="122"/>
      <c r="H23" s="34"/>
      <c r="I23" s="34"/>
      <c r="J23" s="34"/>
      <c r="K23" s="34"/>
      <c r="L23" s="34"/>
      <c r="M23" s="34"/>
      <c r="N23" s="34"/>
      <c r="O23" s="3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0"/>
    </row>
    <row r="24" spans="2:26" s="14" customFormat="1" ht="12.75">
      <c r="B24" s="307" t="s">
        <v>69</v>
      </c>
      <c r="C24" s="308"/>
      <c r="D24" s="242">
        <f>'1991'!$H$17</f>
        <v>15470</v>
      </c>
      <c r="E24" s="242">
        <v>18547</v>
      </c>
      <c r="F24" s="242">
        <f>'[1]1997'!$H$17</f>
        <v>19550</v>
      </c>
      <c r="G24" s="242">
        <f>'[1]1998'!$H$18</f>
        <v>20522</v>
      </c>
      <c r="H24" s="242">
        <f>'[1]1999'!$H$19</f>
        <v>21611</v>
      </c>
      <c r="I24" s="242">
        <f>'2000'!$H$21</f>
        <v>22554</v>
      </c>
      <c r="J24" s="242">
        <f>'2001'!$H$21</f>
        <v>23703</v>
      </c>
      <c r="K24" s="242">
        <f>'2002'!$H$21</f>
        <v>24563</v>
      </c>
      <c r="L24" s="242">
        <f>'2003'!$H$22</f>
        <v>25424</v>
      </c>
      <c r="M24" s="242">
        <f>'2004'!$H$23</f>
        <v>26762</v>
      </c>
      <c r="N24" s="242">
        <f>'2005'!$H$25</f>
        <v>27796</v>
      </c>
      <c r="O24" s="242">
        <f>'2006'!$H$25</f>
        <v>28555</v>
      </c>
      <c r="P24" s="242">
        <v>29706</v>
      </c>
      <c r="Q24" s="242">
        <v>29902</v>
      </c>
      <c r="R24" s="242">
        <v>30321</v>
      </c>
      <c r="S24" s="229">
        <v>30763</v>
      </c>
      <c r="T24" s="280">
        <v>30694</v>
      </c>
      <c r="U24" s="280">
        <v>30922</v>
      </c>
      <c r="V24" s="280">
        <v>31102</v>
      </c>
      <c r="W24" s="280">
        <v>31405</v>
      </c>
      <c r="X24" s="280">
        <v>31429</v>
      </c>
      <c r="Y24" s="280">
        <v>31608</v>
      </c>
      <c r="Z24" s="249">
        <v>31910</v>
      </c>
    </row>
    <row r="25" spans="2:26" s="14" customFormat="1" ht="12.75">
      <c r="B25" s="31" t="s">
        <v>413</v>
      </c>
      <c r="C25" s="34"/>
      <c r="D25" s="243">
        <v>111</v>
      </c>
      <c r="E25" s="244">
        <v>165</v>
      </c>
      <c r="F25" s="243">
        <v>191</v>
      </c>
      <c r="G25" s="243">
        <v>230</v>
      </c>
      <c r="H25" s="243">
        <v>268</v>
      </c>
      <c r="I25" s="243">
        <v>325</v>
      </c>
      <c r="J25" s="243">
        <v>343</v>
      </c>
      <c r="K25" s="243">
        <v>481</v>
      </c>
      <c r="L25" s="243">
        <v>662</v>
      </c>
      <c r="M25" s="243">
        <v>900</v>
      </c>
      <c r="N25" s="242">
        <v>1041</v>
      </c>
      <c r="O25" s="242">
        <f>'2006'!$H$50-O24</f>
        <v>1326</v>
      </c>
      <c r="P25" s="242">
        <v>1621</v>
      </c>
      <c r="Q25" s="242">
        <v>1714</v>
      </c>
      <c r="R25" s="242">
        <v>1731</v>
      </c>
      <c r="S25" s="242">
        <v>1789</v>
      </c>
      <c r="T25" s="280">
        <v>1817</v>
      </c>
      <c r="U25" s="280">
        <v>1836</v>
      </c>
      <c r="V25" s="280">
        <v>1839</v>
      </c>
      <c r="W25" s="280">
        <v>1697</v>
      </c>
      <c r="X25" s="280">
        <v>1700</v>
      </c>
      <c r="Y25" s="280">
        <v>1740</v>
      </c>
      <c r="Z25" s="249">
        <v>1789</v>
      </c>
    </row>
    <row r="26" spans="2:26" s="14" customFormat="1" ht="12.75">
      <c r="B26" s="307" t="s">
        <v>84</v>
      </c>
      <c r="C26" s="308"/>
      <c r="D26" s="242">
        <f>'1991'!$H$31</f>
        <v>117</v>
      </c>
      <c r="E26" s="244">
        <f>'[1]1996'!$H$33</f>
        <v>303</v>
      </c>
      <c r="F26" s="242">
        <f>'[1]1997'!$H$35</f>
        <v>357</v>
      </c>
      <c r="G26" s="242">
        <f>'[1]1998'!$H$37</f>
        <v>450</v>
      </c>
      <c r="H26" s="242">
        <f>'[1]1999'!$H$40</f>
        <v>609</v>
      </c>
      <c r="I26" s="242">
        <f>'[1]2000'!$H$44</f>
        <v>850</v>
      </c>
      <c r="J26" s="242">
        <f>'2001'!$H$44</f>
        <v>996</v>
      </c>
      <c r="K26" s="242">
        <f>'2002'!$H$47</f>
        <v>1217</v>
      </c>
      <c r="L26" s="242">
        <f>'2003'!$H$54</f>
        <v>1480</v>
      </c>
      <c r="M26" s="242">
        <f>'2004'!$H$56</f>
        <v>1787</v>
      </c>
      <c r="N26" s="242">
        <f>'2005'!$H$63</f>
        <v>2136</v>
      </c>
      <c r="O26" s="242">
        <f>'2006'!$H$63</f>
        <v>2327</v>
      </c>
      <c r="P26" s="242">
        <v>2518</v>
      </c>
      <c r="Q26" s="242">
        <v>2635</v>
      </c>
      <c r="R26" s="242">
        <v>2750</v>
      </c>
      <c r="S26" s="242">
        <v>2761</v>
      </c>
      <c r="T26" s="242">
        <v>2779</v>
      </c>
      <c r="U26" s="242">
        <v>2755</v>
      </c>
      <c r="V26" s="242">
        <v>2702</v>
      </c>
      <c r="W26" s="242">
        <v>2468</v>
      </c>
      <c r="X26" s="242">
        <v>2439</v>
      </c>
      <c r="Y26" s="242">
        <v>2363</v>
      </c>
      <c r="Z26" s="245">
        <v>2432</v>
      </c>
    </row>
    <row r="27" spans="2:26" s="14" customFormat="1" ht="12.75">
      <c r="B27" s="307" t="s">
        <v>85</v>
      </c>
      <c r="C27" s="308"/>
      <c r="D27" s="242">
        <f>'1991'!$H$36</f>
        <v>8</v>
      </c>
      <c r="E27" s="229">
        <f>'[1]1996'!$H$41</f>
        <v>21</v>
      </c>
      <c r="F27" s="242">
        <f>'[1]1997'!$H$45</f>
        <v>31</v>
      </c>
      <c r="G27" s="242">
        <f>'[1]1998'!$H$47</f>
        <v>35</v>
      </c>
      <c r="H27" s="242">
        <f>'[1]1999'!$H$50</f>
        <v>37</v>
      </c>
      <c r="I27" s="242">
        <f>'[1]2000'!$H$54</f>
        <v>41</v>
      </c>
      <c r="J27" s="242">
        <f>'2001'!$H$54</f>
        <v>36</v>
      </c>
      <c r="K27" s="242">
        <f>'2002'!$H$57</f>
        <v>61</v>
      </c>
      <c r="L27" s="242">
        <f>'2003'!$H$63</f>
        <v>91</v>
      </c>
      <c r="M27" s="242">
        <f>'2004'!$H$65</f>
        <v>107</v>
      </c>
      <c r="N27" s="242">
        <f>'2005'!$H$72</f>
        <v>135</v>
      </c>
      <c r="O27" s="242">
        <f>'2006'!$H$74</f>
        <v>147</v>
      </c>
      <c r="P27" s="242">
        <v>163</v>
      </c>
      <c r="Q27" s="242">
        <v>199</v>
      </c>
      <c r="R27" s="242">
        <v>204</v>
      </c>
      <c r="S27" s="242">
        <v>199</v>
      </c>
      <c r="T27" s="242">
        <v>209</v>
      </c>
      <c r="U27" s="242">
        <v>202</v>
      </c>
      <c r="V27" s="242">
        <v>220</v>
      </c>
      <c r="W27" s="242">
        <v>200</v>
      </c>
      <c r="X27" s="242">
        <v>197</v>
      </c>
      <c r="Y27" s="242">
        <v>201</v>
      </c>
      <c r="Z27" s="245">
        <v>215</v>
      </c>
    </row>
    <row r="28" spans="2:26" s="14" customFormat="1" ht="12.75">
      <c r="B28" s="307" t="s">
        <v>86</v>
      </c>
      <c r="C28" s="308"/>
      <c r="D28" s="242">
        <f>'1991'!$H$43</f>
        <v>16</v>
      </c>
      <c r="E28" s="229">
        <f>'[1]1996'!$H$51</f>
        <v>40</v>
      </c>
      <c r="F28" s="242">
        <f>'[1]1997'!$H$56</f>
        <v>46</v>
      </c>
      <c r="G28" s="242">
        <f>'[1]1998'!$H$58</f>
        <v>56</v>
      </c>
      <c r="H28" s="242">
        <f>'[1]1999'!$H$61</f>
        <v>73</v>
      </c>
      <c r="I28" s="242">
        <f>'[1]2000'!$H$65</f>
        <v>130</v>
      </c>
      <c r="J28" s="242">
        <f>'2001'!$H$65</f>
        <v>276</v>
      </c>
      <c r="K28" s="242">
        <f>'2002'!$H$68</f>
        <v>511</v>
      </c>
      <c r="L28" s="242">
        <f>'2003'!$H$75</f>
        <v>688</v>
      </c>
      <c r="M28" s="242">
        <f>'2004'!$H$77</f>
        <v>851</v>
      </c>
      <c r="N28" s="242">
        <f>'2005'!$H$84</f>
        <v>1056</v>
      </c>
      <c r="O28" s="242">
        <f>'2006'!$H$86</f>
        <v>1120</v>
      </c>
      <c r="P28" s="242">
        <v>1324</v>
      </c>
      <c r="Q28" s="242">
        <v>1331</v>
      </c>
      <c r="R28" s="242">
        <v>1320</v>
      </c>
      <c r="S28" s="242">
        <v>1208</v>
      </c>
      <c r="T28" s="242">
        <v>1164</v>
      </c>
      <c r="U28" s="242">
        <v>1082</v>
      </c>
      <c r="V28" s="242">
        <v>916</v>
      </c>
      <c r="W28" s="242">
        <v>730</v>
      </c>
      <c r="X28" s="242">
        <v>728</v>
      </c>
      <c r="Y28" s="242">
        <v>714</v>
      </c>
      <c r="Z28" s="245">
        <v>764</v>
      </c>
    </row>
    <row r="29" spans="2:26" s="14" customFormat="1" ht="12.75">
      <c r="B29" s="307" t="s">
        <v>87</v>
      </c>
      <c r="C29" s="308"/>
      <c r="D29" s="242">
        <f>'1991'!$H$50</f>
        <v>10</v>
      </c>
      <c r="E29" s="229">
        <f>'[1]1996'!$H$60</f>
        <v>18</v>
      </c>
      <c r="F29" s="242">
        <f>'[1]1997'!$H$63</f>
        <v>16</v>
      </c>
      <c r="G29" s="242">
        <f>'[1]1998'!$H$64</f>
        <v>14</v>
      </c>
      <c r="H29" s="242">
        <f>'[1]1999'!$H$68</f>
        <v>20</v>
      </c>
      <c r="I29" s="242">
        <f>'[1]2000'!$H$72</f>
        <v>25</v>
      </c>
      <c r="J29" s="242">
        <f>'2001'!$H$73</f>
        <v>35</v>
      </c>
      <c r="K29" s="242">
        <f>'2002'!$H$78</f>
        <v>42</v>
      </c>
      <c r="L29" s="242">
        <f>'2003'!$H$85</f>
        <v>80</v>
      </c>
      <c r="M29" s="242">
        <f>'2004'!$H$90</f>
        <v>105</v>
      </c>
      <c r="N29" s="242">
        <f>'2005'!$H$95</f>
        <v>148</v>
      </c>
      <c r="O29" s="242">
        <f>'2006'!$H$99</f>
        <v>169</v>
      </c>
      <c r="P29" s="242">
        <v>185</v>
      </c>
      <c r="Q29" s="242">
        <v>201</v>
      </c>
      <c r="R29" s="242">
        <v>230</v>
      </c>
      <c r="S29" s="242">
        <v>248</v>
      </c>
      <c r="T29" s="242">
        <v>271</v>
      </c>
      <c r="U29" s="242">
        <v>296</v>
      </c>
      <c r="V29" s="242">
        <v>287</v>
      </c>
      <c r="W29" s="242">
        <v>305</v>
      </c>
      <c r="X29" s="242">
        <v>341</v>
      </c>
      <c r="Y29" s="242">
        <v>374</v>
      </c>
      <c r="Z29" s="245">
        <v>369</v>
      </c>
    </row>
    <row r="30" spans="2:26" s="14" customFormat="1" ht="12.75">
      <c r="B30" s="164" t="s">
        <v>444</v>
      </c>
      <c r="C30" s="124"/>
      <c r="D30" s="242">
        <f aca="true" t="shared" si="0" ref="D30:Q30">D32-D24</f>
        <v>262</v>
      </c>
      <c r="E30" s="242">
        <f t="shared" si="0"/>
        <v>547</v>
      </c>
      <c r="F30" s="242">
        <f t="shared" si="0"/>
        <v>641</v>
      </c>
      <c r="G30" s="242">
        <f t="shared" si="0"/>
        <v>785</v>
      </c>
      <c r="H30" s="242">
        <f t="shared" si="0"/>
        <v>1007</v>
      </c>
      <c r="I30" s="242">
        <f t="shared" si="0"/>
        <v>1371</v>
      </c>
      <c r="J30" s="242">
        <f t="shared" si="0"/>
        <v>1686</v>
      </c>
      <c r="K30" s="242">
        <f t="shared" si="0"/>
        <v>2312</v>
      </c>
      <c r="L30" s="242">
        <f t="shared" si="0"/>
        <v>3001</v>
      </c>
      <c r="M30" s="242">
        <f t="shared" si="0"/>
        <v>3750</v>
      </c>
      <c r="N30" s="242">
        <f t="shared" si="0"/>
        <v>4516</v>
      </c>
      <c r="O30" s="242">
        <f t="shared" si="0"/>
        <v>5089</v>
      </c>
      <c r="P30" s="242">
        <f>0+(P32-P24)</f>
        <v>5811</v>
      </c>
      <c r="Q30" s="242">
        <f t="shared" si="0"/>
        <v>6080</v>
      </c>
      <c r="R30" s="242">
        <f aca="true" t="shared" si="1" ref="R30:X30">R32-R24</f>
        <v>6235</v>
      </c>
      <c r="S30" s="242">
        <f t="shared" si="1"/>
        <v>6205</v>
      </c>
      <c r="T30" s="242">
        <f t="shared" si="1"/>
        <v>6240</v>
      </c>
      <c r="U30" s="242">
        <f t="shared" si="1"/>
        <v>6171</v>
      </c>
      <c r="V30" s="242">
        <f t="shared" si="1"/>
        <v>5964</v>
      </c>
      <c r="W30" s="242">
        <f t="shared" si="1"/>
        <v>5400</v>
      </c>
      <c r="X30" s="242">
        <f t="shared" si="1"/>
        <v>5405</v>
      </c>
      <c r="Y30" s="242">
        <f>Y32-Y24</f>
        <v>5392</v>
      </c>
      <c r="Z30" s="245">
        <f>Z32-Z24</f>
        <v>5569</v>
      </c>
    </row>
    <row r="31" spans="2:26" s="14" customFormat="1" ht="12.75">
      <c r="B31" s="31"/>
      <c r="C31" s="34"/>
      <c r="D31" s="243"/>
      <c r="E31" s="230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6"/>
    </row>
    <row r="32" spans="2:26" s="88" customFormat="1" ht="13.5" thickBot="1">
      <c r="B32" s="160" t="s">
        <v>416</v>
      </c>
      <c r="C32" s="161"/>
      <c r="D32" s="247">
        <f aca="true" t="shared" si="2" ref="D32:N32">SUM(D23:D29)</f>
        <v>15732</v>
      </c>
      <c r="E32" s="247">
        <f t="shared" si="2"/>
        <v>19094</v>
      </c>
      <c r="F32" s="247">
        <f t="shared" si="2"/>
        <v>20191</v>
      </c>
      <c r="G32" s="247">
        <f t="shared" si="2"/>
        <v>21307</v>
      </c>
      <c r="H32" s="247">
        <f t="shared" si="2"/>
        <v>22618</v>
      </c>
      <c r="I32" s="247">
        <f t="shared" si="2"/>
        <v>23925</v>
      </c>
      <c r="J32" s="247">
        <f t="shared" si="2"/>
        <v>25389</v>
      </c>
      <c r="K32" s="247">
        <f t="shared" si="2"/>
        <v>26875</v>
      </c>
      <c r="L32" s="247">
        <f t="shared" si="2"/>
        <v>28425</v>
      </c>
      <c r="M32" s="247">
        <f t="shared" si="2"/>
        <v>30512</v>
      </c>
      <c r="N32" s="247">
        <f t="shared" si="2"/>
        <v>32312</v>
      </c>
      <c r="O32" s="247">
        <f>SUM(O23:O29)</f>
        <v>33644</v>
      </c>
      <c r="P32" s="247">
        <f>0+(SUM(P23:P29))</f>
        <v>35517</v>
      </c>
      <c r="Q32" s="247">
        <f>SUM(Q23:Q29)</f>
        <v>35982</v>
      </c>
      <c r="R32" s="247">
        <f aca="true" t="shared" si="3" ref="R32:W32">SUM(R24:R29)</f>
        <v>36556</v>
      </c>
      <c r="S32" s="247">
        <f t="shared" si="3"/>
        <v>36968</v>
      </c>
      <c r="T32" s="247">
        <f t="shared" si="3"/>
        <v>36934</v>
      </c>
      <c r="U32" s="247">
        <f t="shared" si="3"/>
        <v>37093</v>
      </c>
      <c r="V32" s="247">
        <f t="shared" si="3"/>
        <v>37066</v>
      </c>
      <c r="W32" s="247">
        <f t="shared" si="3"/>
        <v>36805</v>
      </c>
      <c r="X32" s="247">
        <f>SUM(X24:X29)</f>
        <v>36834</v>
      </c>
      <c r="Y32" s="247">
        <f>SUM(Y24:Y29)</f>
        <v>37000</v>
      </c>
      <c r="Z32" s="248">
        <f>SUM(Z24:Z29)</f>
        <v>37479</v>
      </c>
    </row>
    <row r="33" spans="2:18" s="14" customFormat="1" ht="12.75">
      <c r="B33" s="34"/>
      <c r="R33" s="68"/>
    </row>
    <row r="34" spans="2:22" s="14" customFormat="1" ht="12.75">
      <c r="B34" s="127" t="s">
        <v>420</v>
      </c>
      <c r="C34" s="127"/>
      <c r="D34" s="128">
        <f>(D32-D24)</f>
        <v>262</v>
      </c>
      <c r="E34" s="128">
        <f aca="true" t="shared" si="4" ref="E34:N34">(E32-E24)</f>
        <v>547</v>
      </c>
      <c r="F34" s="128">
        <f t="shared" si="4"/>
        <v>641</v>
      </c>
      <c r="G34" s="128">
        <f t="shared" si="4"/>
        <v>785</v>
      </c>
      <c r="H34" s="128">
        <f t="shared" si="4"/>
        <v>1007</v>
      </c>
      <c r="I34" s="128">
        <f t="shared" si="4"/>
        <v>1371</v>
      </c>
      <c r="J34" s="128">
        <f t="shared" si="4"/>
        <v>1686</v>
      </c>
      <c r="K34" s="128">
        <f t="shared" si="4"/>
        <v>2312</v>
      </c>
      <c r="L34" s="128">
        <f t="shared" si="4"/>
        <v>3001</v>
      </c>
      <c r="M34" s="128">
        <f t="shared" si="4"/>
        <v>3750</v>
      </c>
      <c r="N34" s="128">
        <f t="shared" si="4"/>
        <v>4516</v>
      </c>
      <c r="O34" s="128">
        <f>(O32-O24)</f>
        <v>5089</v>
      </c>
      <c r="P34" s="128"/>
      <c r="V34" s="68"/>
    </row>
    <row r="35" spans="2:18" ht="12.75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R35" s="2"/>
    </row>
    <row r="36" spans="2:16" ht="12.75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</row>
    <row r="37" spans="2:24" ht="12.75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X37" s="2"/>
    </row>
    <row r="38" spans="2:16" ht="12.75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spans="2:16" ht="12.75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</sheetData>
  <mergeCells count="6">
    <mergeCell ref="B2:J2"/>
    <mergeCell ref="B29:C29"/>
    <mergeCell ref="B24:C24"/>
    <mergeCell ref="B26:C26"/>
    <mergeCell ref="B27:C27"/>
    <mergeCell ref="B28:C28"/>
  </mergeCells>
  <hyperlinks>
    <hyperlink ref="E25" location="'1996'!H28" display="'1996'!H28"/>
    <hyperlink ref="E26" location="'1996'!H33" display="'1996'!H33"/>
  </hyperlinks>
  <printOptions/>
  <pageMargins left="0.9" right="0.75" top="1.92" bottom="1" header="0.15" footer="0"/>
  <pageSetup fitToHeight="1" fitToWidth="1" horizontalDpi="300" verticalDpi="300" orientation="landscape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 topLeftCell="A24">
      <selection activeCell="A47" sqref="A1:P47"/>
    </sheetView>
  </sheetViews>
  <sheetFormatPr defaultColWidth="11.421875" defaultRowHeight="12.75"/>
  <cols>
    <col min="1" max="1" width="5.28125" style="0" customWidth="1"/>
    <col min="2" max="2" width="10.8515625" style="0" customWidth="1"/>
    <col min="3" max="3" width="8.7109375" style="0" customWidth="1"/>
    <col min="4" max="4" width="9.7109375" style="0" customWidth="1"/>
    <col min="5" max="5" width="9.140625" style="0" customWidth="1"/>
    <col min="6" max="8" width="8.57421875" style="0" customWidth="1"/>
    <col min="9" max="9" width="12.57421875" style="0" customWidth="1"/>
    <col min="10" max="10" width="15.8515625" style="0" customWidth="1"/>
    <col min="11" max="11" width="10.00390625" style="0" customWidth="1"/>
    <col min="12" max="12" width="10.140625" style="0" customWidth="1"/>
    <col min="13" max="13" width="8.421875" style="0" customWidth="1"/>
    <col min="14" max="14" width="8.140625" style="0" customWidth="1"/>
    <col min="15" max="15" width="9.7109375" style="12" customWidth="1"/>
    <col min="16" max="16" width="9.57421875" style="0" customWidth="1"/>
  </cols>
  <sheetData>
    <row r="1" s="14" customFormat="1" ht="12.75">
      <c r="O1" s="129"/>
    </row>
    <row r="2" spans="2:15" s="14" customFormat="1" ht="18">
      <c r="B2" s="305" t="s">
        <v>415</v>
      </c>
      <c r="C2" s="305"/>
      <c r="D2" s="305"/>
      <c r="E2" s="305"/>
      <c r="F2" s="305"/>
      <c r="G2" s="305"/>
      <c r="H2" s="311"/>
      <c r="I2" s="311"/>
      <c r="J2" s="311"/>
      <c r="K2" s="311"/>
      <c r="L2" s="311"/>
      <c r="M2" s="311"/>
      <c r="O2" s="129"/>
    </row>
    <row r="3" spans="2:15" s="14" customFormat="1" ht="18">
      <c r="B3" s="118" t="s">
        <v>31</v>
      </c>
      <c r="C3" s="119"/>
      <c r="D3" s="119"/>
      <c r="E3" s="119"/>
      <c r="F3" s="119"/>
      <c r="G3" s="119"/>
      <c r="O3" s="129"/>
    </row>
    <row r="4" spans="2:15" s="14" customFormat="1" ht="12.75">
      <c r="B4" s="18" t="s">
        <v>387</v>
      </c>
      <c r="O4" s="129"/>
    </row>
    <row r="5" spans="2:15" s="14" customFormat="1" ht="12.75">
      <c r="B5" s="19" t="s">
        <v>1</v>
      </c>
      <c r="C5" s="19"/>
      <c r="D5" s="19"/>
      <c r="E5" s="19"/>
      <c r="F5" s="19"/>
      <c r="G5" s="19"/>
      <c r="H5" s="20"/>
      <c r="O5" s="129"/>
    </row>
    <row r="6" spans="2:15" s="14" customFormat="1" ht="12.75">
      <c r="B6" s="21" t="s">
        <v>0</v>
      </c>
      <c r="C6" s="120"/>
      <c r="D6" s="120"/>
      <c r="O6" s="129"/>
    </row>
    <row r="7" s="14" customFormat="1" ht="12.75">
      <c r="O7" s="129"/>
    </row>
    <row r="8" spans="2:15" s="14" customFormat="1" ht="12.75">
      <c r="B8" s="14" t="s">
        <v>76</v>
      </c>
      <c r="O8" s="129"/>
    </row>
    <row r="9" spans="2:15" s="14" customFormat="1" ht="12.75">
      <c r="B9" s="22" t="s">
        <v>424</v>
      </c>
      <c r="O9" s="129"/>
    </row>
    <row r="10" spans="2:15" s="14" customFormat="1" ht="12.75">
      <c r="B10" s="22" t="s">
        <v>463</v>
      </c>
      <c r="O10" s="129"/>
    </row>
    <row r="11" spans="2:15" s="14" customFormat="1" ht="12.75">
      <c r="B11" s="22" t="s">
        <v>451</v>
      </c>
      <c r="O11" s="129"/>
    </row>
    <row r="12" spans="2:15" s="14" customFormat="1" ht="12.75">
      <c r="B12" s="22" t="s">
        <v>462</v>
      </c>
      <c r="O12" s="129"/>
    </row>
    <row r="13" spans="2:15" s="14" customFormat="1" ht="12.75">
      <c r="B13" s="22" t="s">
        <v>468</v>
      </c>
      <c r="O13" s="129"/>
    </row>
    <row r="14" spans="2:15" s="14" customFormat="1" ht="12.75">
      <c r="B14" s="22" t="s">
        <v>474</v>
      </c>
      <c r="O14" s="129"/>
    </row>
    <row r="15" spans="2:15" s="14" customFormat="1" ht="12.75">
      <c r="B15" s="22" t="s">
        <v>480</v>
      </c>
      <c r="O15" s="129"/>
    </row>
    <row r="16" spans="2:15" s="14" customFormat="1" ht="12.75">
      <c r="B16" s="22" t="s">
        <v>547</v>
      </c>
      <c r="O16" s="129"/>
    </row>
    <row r="17" spans="2:15" s="14" customFormat="1" ht="12.75">
      <c r="B17" s="22" t="s">
        <v>556</v>
      </c>
      <c r="O17" s="129"/>
    </row>
    <row r="18" spans="2:15" s="14" customFormat="1" ht="12.75">
      <c r="B18" s="22" t="s">
        <v>562</v>
      </c>
      <c r="O18" s="129"/>
    </row>
    <row r="19" spans="2:15" s="14" customFormat="1" ht="12.75">
      <c r="B19" s="22" t="s">
        <v>566</v>
      </c>
      <c r="O19" s="129"/>
    </row>
    <row r="20" spans="2:15" s="14" customFormat="1" ht="12.75">
      <c r="B20" s="22" t="s">
        <v>574</v>
      </c>
      <c r="O20" s="129"/>
    </row>
    <row r="21" s="14" customFormat="1" ht="13.5" thickBot="1">
      <c r="O21" s="129"/>
    </row>
    <row r="22" spans="2:16" s="14" customFormat="1" ht="12.75">
      <c r="B22" s="130"/>
      <c r="C22" s="309" t="s">
        <v>69</v>
      </c>
      <c r="D22" s="310"/>
      <c r="E22" s="309" t="s">
        <v>413</v>
      </c>
      <c r="F22" s="310"/>
      <c r="G22" s="309" t="s">
        <v>84</v>
      </c>
      <c r="H22" s="310"/>
      <c r="I22" s="309" t="s">
        <v>85</v>
      </c>
      <c r="J22" s="310"/>
      <c r="K22" s="309" t="s">
        <v>86</v>
      </c>
      <c r="L22" s="310"/>
      <c r="M22" s="309" t="s">
        <v>87</v>
      </c>
      <c r="N22" s="314"/>
      <c r="O22" s="312" t="s">
        <v>416</v>
      </c>
      <c r="P22" s="313"/>
    </row>
    <row r="23" spans="2:16" s="14" customFormat="1" ht="13.5" thickBot="1">
      <c r="B23" s="26"/>
      <c r="C23" s="133" t="s">
        <v>417</v>
      </c>
      <c r="D23" s="134" t="s">
        <v>418</v>
      </c>
      <c r="E23" s="133" t="s">
        <v>417</v>
      </c>
      <c r="F23" s="134" t="s">
        <v>418</v>
      </c>
      <c r="G23" s="133" t="s">
        <v>417</v>
      </c>
      <c r="H23" s="134" t="s">
        <v>418</v>
      </c>
      <c r="I23" s="133" t="s">
        <v>417</v>
      </c>
      <c r="J23" s="134" t="s">
        <v>418</v>
      </c>
      <c r="K23" s="133" t="s">
        <v>417</v>
      </c>
      <c r="L23" s="134" t="s">
        <v>418</v>
      </c>
      <c r="M23" s="133" t="s">
        <v>417</v>
      </c>
      <c r="N23" s="26" t="s">
        <v>418</v>
      </c>
      <c r="O23" s="162" t="s">
        <v>417</v>
      </c>
      <c r="P23" s="134" t="s">
        <v>418</v>
      </c>
    </row>
    <row r="24" spans="2:16" s="14" customFormat="1" ht="12.75">
      <c r="B24" s="131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32"/>
      <c r="P24" s="30"/>
    </row>
    <row r="25" spans="2:17" s="14" customFormat="1" ht="12.75">
      <c r="B25" s="133">
        <v>1991</v>
      </c>
      <c r="C25" s="32">
        <f>'1991'!$D$17</f>
        <v>7623</v>
      </c>
      <c r="D25" s="32">
        <f>'1991'!$F$17</f>
        <v>7847</v>
      </c>
      <c r="E25" s="59">
        <v>53</v>
      </c>
      <c r="F25" s="59">
        <v>58</v>
      </c>
      <c r="G25" s="59">
        <f>'1991'!$D$31</f>
        <v>74</v>
      </c>
      <c r="H25" s="59">
        <f>'1991'!$F$31</f>
        <v>43</v>
      </c>
      <c r="I25" s="59">
        <f>'1991'!$D$36</f>
        <v>4</v>
      </c>
      <c r="J25" s="59">
        <f>'1991'!$F$36</f>
        <v>4</v>
      </c>
      <c r="K25" s="59">
        <f>'1991'!$D$43</f>
        <v>7</v>
      </c>
      <c r="L25" s="59">
        <f>'1991'!$F$43</f>
        <v>9</v>
      </c>
      <c r="M25" s="59">
        <f>'1991'!$D$50</f>
        <v>4</v>
      </c>
      <c r="N25" s="59">
        <f>'1991'!$F$50</f>
        <v>6</v>
      </c>
      <c r="O25" s="136">
        <f>SUM(C25)+E25+G25+I25+K25+M25</f>
        <v>7765</v>
      </c>
      <c r="P25" s="44">
        <f>SUM(D25+F25+H25+J25+L25+N25)</f>
        <v>7967</v>
      </c>
      <c r="Q25" s="68"/>
    </row>
    <row r="26" spans="2:17" s="14" customFormat="1" ht="12.75">
      <c r="B26" s="133">
        <v>1996</v>
      </c>
      <c r="C26" s="59">
        <f>'1996'!$D$17</f>
        <v>9202</v>
      </c>
      <c r="D26" s="59">
        <f>'1996'!$F$17</f>
        <v>9345</v>
      </c>
      <c r="E26" s="59">
        <v>88</v>
      </c>
      <c r="F26" s="59">
        <v>77</v>
      </c>
      <c r="G26" s="59">
        <f>'1996'!$D$33</f>
        <v>190</v>
      </c>
      <c r="H26" s="59">
        <f>'1996'!$F$33</f>
        <v>113</v>
      </c>
      <c r="I26" s="59">
        <f>'1996'!$D$41</f>
        <v>6</v>
      </c>
      <c r="J26" s="59">
        <f>'1996'!$F$41</f>
        <v>15</v>
      </c>
      <c r="K26" s="59">
        <f>'1996'!$D$51</f>
        <v>19</v>
      </c>
      <c r="L26" s="59">
        <f>'1996'!$F$51</f>
        <v>21</v>
      </c>
      <c r="M26" s="59">
        <f>'1996'!$D$60</f>
        <v>6</v>
      </c>
      <c r="N26" s="59">
        <f>'1996'!$F$60</f>
        <v>12</v>
      </c>
      <c r="O26" s="136">
        <f aca="true" t="shared" si="0" ref="O26:O34">SUM(C26)+E26+G26+I26+K26+M26</f>
        <v>9511</v>
      </c>
      <c r="P26" s="44">
        <f aca="true" t="shared" si="1" ref="P26:P34">SUM(D26+F26+H26+J26+L26+N26)</f>
        <v>9583</v>
      </c>
      <c r="Q26" s="68"/>
    </row>
    <row r="27" spans="2:17" s="14" customFormat="1" ht="12.75">
      <c r="B27" s="133">
        <v>1997</v>
      </c>
      <c r="C27" s="59">
        <f>'1997'!$D$17</f>
        <v>9733</v>
      </c>
      <c r="D27" s="59">
        <f>'1997'!$F$17</f>
        <v>9817</v>
      </c>
      <c r="E27" s="123">
        <v>101</v>
      </c>
      <c r="F27" s="123">
        <v>90</v>
      </c>
      <c r="G27" s="59">
        <f>'1997'!$D$35</f>
        <v>219</v>
      </c>
      <c r="H27" s="59">
        <f>'1997'!$F$35</f>
        <v>138</v>
      </c>
      <c r="I27" s="59">
        <f>'1997'!$D$45</f>
        <v>8</v>
      </c>
      <c r="J27" s="59">
        <f>'1997'!$F$45</f>
        <v>23</v>
      </c>
      <c r="K27" s="59">
        <f>'1997'!$D$56</f>
        <v>21</v>
      </c>
      <c r="L27" s="59">
        <f>'1997'!$F$56</f>
        <v>25</v>
      </c>
      <c r="M27" s="59">
        <f>'1997'!$D$63</f>
        <v>5</v>
      </c>
      <c r="N27" s="59">
        <f>'1997'!$F$63</f>
        <v>11</v>
      </c>
      <c r="O27" s="136">
        <f t="shared" si="0"/>
        <v>10087</v>
      </c>
      <c r="P27" s="44">
        <f t="shared" si="1"/>
        <v>10104</v>
      </c>
      <c r="Q27" s="68"/>
    </row>
    <row r="28" spans="2:17" s="14" customFormat="1" ht="12.75">
      <c r="B28" s="133">
        <v>1998</v>
      </c>
      <c r="C28" s="59">
        <f>'1998'!$D$18</f>
        <v>10221</v>
      </c>
      <c r="D28" s="59">
        <f>'1998'!$F$18</f>
        <v>10301</v>
      </c>
      <c r="E28" s="123">
        <v>121</v>
      </c>
      <c r="F28" s="123">
        <v>109</v>
      </c>
      <c r="G28" s="137">
        <f>'1998'!$D$37</f>
        <v>275</v>
      </c>
      <c r="H28" s="137">
        <f>'1998'!$F$37</f>
        <v>175</v>
      </c>
      <c r="I28" s="59">
        <f>'1998'!$D$47</f>
        <v>8</v>
      </c>
      <c r="J28" s="59">
        <f>'1998'!$F$47</f>
        <v>27</v>
      </c>
      <c r="K28" s="59">
        <f>'1998'!$D$58</f>
        <v>23</v>
      </c>
      <c r="L28" s="59">
        <f>'1998'!$F$58</f>
        <v>33</v>
      </c>
      <c r="M28" s="59">
        <f>'1998'!$D$64</f>
        <v>6</v>
      </c>
      <c r="N28" s="59">
        <f>'1998'!$F$64</f>
        <v>8</v>
      </c>
      <c r="O28" s="136">
        <f t="shared" si="0"/>
        <v>10654</v>
      </c>
      <c r="P28" s="44">
        <f t="shared" si="1"/>
        <v>10653</v>
      </c>
      <c r="Q28" s="68"/>
    </row>
    <row r="29" spans="2:17" s="14" customFormat="1" ht="12.75">
      <c r="B29" s="133">
        <v>1999</v>
      </c>
      <c r="C29" s="59">
        <f>'1999'!$D$19</f>
        <v>10781</v>
      </c>
      <c r="D29" s="59">
        <f>'1999'!$F$19</f>
        <v>10830</v>
      </c>
      <c r="E29" s="123">
        <v>145</v>
      </c>
      <c r="F29" s="123">
        <v>123</v>
      </c>
      <c r="G29" s="138">
        <f>'1999'!$D$40</f>
        <v>379</v>
      </c>
      <c r="H29" s="138">
        <f>'1999'!$F$40</f>
        <v>230</v>
      </c>
      <c r="I29" s="59">
        <f>'1999'!$D$50</f>
        <v>9</v>
      </c>
      <c r="J29" s="59">
        <f>'1999'!$F$50</f>
        <v>28</v>
      </c>
      <c r="K29" s="59">
        <f>'1999'!$D$61</f>
        <v>25</v>
      </c>
      <c r="L29" s="59">
        <f>'1999'!$F$61</f>
        <v>48</v>
      </c>
      <c r="M29" s="59">
        <f>'1999'!$D$68</f>
        <v>9</v>
      </c>
      <c r="N29" s="59">
        <f>'1999'!$F$68</f>
        <v>11</v>
      </c>
      <c r="O29" s="136">
        <f t="shared" si="0"/>
        <v>11348</v>
      </c>
      <c r="P29" s="44">
        <f t="shared" si="1"/>
        <v>11270</v>
      </c>
      <c r="Q29" s="68"/>
    </row>
    <row r="30" spans="2:17" s="14" customFormat="1" ht="12.75">
      <c r="B30" s="133">
        <v>2000</v>
      </c>
      <c r="C30" s="59">
        <f>'2000'!$D$21</f>
        <v>11244</v>
      </c>
      <c r="D30" s="59">
        <f>'2000'!$F$21</f>
        <v>11310</v>
      </c>
      <c r="E30" s="123">
        <v>172</v>
      </c>
      <c r="F30" s="123">
        <v>153</v>
      </c>
      <c r="G30" s="125">
        <f>'2000'!$D$44</f>
        <v>548</v>
      </c>
      <c r="H30" s="125">
        <f>'2000'!$F$44</f>
        <v>302</v>
      </c>
      <c r="I30" s="32">
        <f>'2000'!$D$54</f>
        <v>9</v>
      </c>
      <c r="J30" s="32">
        <f>'2000'!$F$54</f>
        <v>32</v>
      </c>
      <c r="K30" s="32">
        <f>'2000'!$D$65</f>
        <v>45</v>
      </c>
      <c r="L30" s="59">
        <f>'2000'!$F$65</f>
        <v>85</v>
      </c>
      <c r="M30" s="59">
        <f>'2000'!$D$72</f>
        <v>13</v>
      </c>
      <c r="N30" s="59">
        <f>'2000'!$F$72</f>
        <v>12</v>
      </c>
      <c r="O30" s="136">
        <f t="shared" si="0"/>
        <v>12031</v>
      </c>
      <c r="P30" s="44">
        <f t="shared" si="1"/>
        <v>11894</v>
      </c>
      <c r="Q30" s="68"/>
    </row>
    <row r="31" spans="2:17" s="14" customFormat="1" ht="12.75">
      <c r="B31" s="133">
        <v>2001</v>
      </c>
      <c r="C31" s="59">
        <f>'2001'!$D$21</f>
        <v>11792</v>
      </c>
      <c r="D31" s="59">
        <f>'2001'!$F$21</f>
        <v>11911</v>
      </c>
      <c r="E31" s="123">
        <v>181</v>
      </c>
      <c r="F31" s="123">
        <v>162</v>
      </c>
      <c r="G31" s="125">
        <f>'2001'!$D$44</f>
        <v>648</v>
      </c>
      <c r="H31" s="125">
        <f>'2001'!$F$44</f>
        <v>348</v>
      </c>
      <c r="I31" s="59">
        <f>'2001'!$D$54</f>
        <v>9</v>
      </c>
      <c r="J31" s="59">
        <f>'2001'!$F$54</f>
        <v>27</v>
      </c>
      <c r="K31" s="59">
        <f>'2001'!$D$65</f>
        <v>116</v>
      </c>
      <c r="L31" s="59">
        <f>'2001'!$F$65</f>
        <v>160</v>
      </c>
      <c r="M31" s="59">
        <f>'2001'!$D$73</f>
        <v>24</v>
      </c>
      <c r="N31" s="59">
        <f>'2001'!$F$73</f>
        <v>11</v>
      </c>
      <c r="O31" s="136">
        <f t="shared" si="0"/>
        <v>12770</v>
      </c>
      <c r="P31" s="44">
        <f t="shared" si="1"/>
        <v>12619</v>
      </c>
      <c r="Q31" s="68"/>
    </row>
    <row r="32" spans="2:17" s="14" customFormat="1" ht="12.75">
      <c r="B32" s="133">
        <v>2002</v>
      </c>
      <c r="C32" s="59">
        <f>'2002'!$D$21</f>
        <v>12248</v>
      </c>
      <c r="D32" s="59">
        <f>'2002'!$F$21</f>
        <v>12315</v>
      </c>
      <c r="E32" s="123">
        <v>246</v>
      </c>
      <c r="F32" s="123">
        <v>235</v>
      </c>
      <c r="G32" s="125">
        <f>'2002'!$D$47</f>
        <v>782</v>
      </c>
      <c r="H32" s="125">
        <f>'2002'!$F$47</f>
        <v>435</v>
      </c>
      <c r="I32" s="59">
        <f>'2002'!$D$57</f>
        <v>20</v>
      </c>
      <c r="J32" s="59">
        <f>'2002'!$F$57</f>
        <v>41</v>
      </c>
      <c r="K32" s="59">
        <f>'2002'!$D$68</f>
        <v>231</v>
      </c>
      <c r="L32" s="59">
        <f>'2002'!$F$68</f>
        <v>280</v>
      </c>
      <c r="M32" s="59">
        <f>'2002'!$D$78</f>
        <v>24</v>
      </c>
      <c r="N32" s="59">
        <f>'2002'!$F$78</f>
        <v>18</v>
      </c>
      <c r="O32" s="136">
        <f t="shared" si="0"/>
        <v>13551</v>
      </c>
      <c r="P32" s="44">
        <f t="shared" si="1"/>
        <v>13324</v>
      </c>
      <c r="Q32" s="68"/>
    </row>
    <row r="33" spans="2:17" s="14" customFormat="1" ht="12.75">
      <c r="B33" s="133">
        <v>2003</v>
      </c>
      <c r="C33" s="59">
        <f>'2003'!$D$22</f>
        <v>12691</v>
      </c>
      <c r="D33" s="59">
        <f>'2003'!$F$22</f>
        <v>12733</v>
      </c>
      <c r="E33" s="59">
        <v>336</v>
      </c>
      <c r="F33" s="59">
        <v>326</v>
      </c>
      <c r="G33" s="125">
        <f>'2003'!$D$54</f>
        <v>911</v>
      </c>
      <c r="H33" s="125">
        <f>'2003'!$F$54</f>
        <v>569</v>
      </c>
      <c r="I33" s="59">
        <f>'2003'!$D$63</f>
        <v>25</v>
      </c>
      <c r="J33" s="59">
        <f>'2003'!$F$63</f>
        <v>66</v>
      </c>
      <c r="K33" s="59">
        <f>'2003'!$D$75</f>
        <v>293</v>
      </c>
      <c r="L33" s="59">
        <f>'2003'!$F$75</f>
        <v>395</v>
      </c>
      <c r="M33" s="59">
        <f>'2003'!$D$85</f>
        <v>49</v>
      </c>
      <c r="N33" s="59">
        <f>'2003'!$F$85</f>
        <v>31</v>
      </c>
      <c r="O33" s="136">
        <f t="shared" si="0"/>
        <v>14305</v>
      </c>
      <c r="P33" s="44">
        <f t="shared" si="1"/>
        <v>14120</v>
      </c>
      <c r="Q33" s="68"/>
    </row>
    <row r="34" spans="2:17" s="14" customFormat="1" ht="12.75">
      <c r="B34" s="133">
        <v>2004</v>
      </c>
      <c r="C34" s="32">
        <f>'2004'!$D$23</f>
        <v>13310</v>
      </c>
      <c r="D34" s="32">
        <f>'2004'!$F$23</f>
        <v>13452</v>
      </c>
      <c r="E34" s="59">
        <v>466</v>
      </c>
      <c r="F34" s="59">
        <v>434</v>
      </c>
      <c r="G34" s="59">
        <f>'2004'!$D$56</f>
        <v>1138</v>
      </c>
      <c r="H34" s="59">
        <f>'2004'!$F$56</f>
        <v>649</v>
      </c>
      <c r="I34" s="59">
        <f>'2004'!$D$65</f>
        <v>36</v>
      </c>
      <c r="J34" s="59">
        <f>'2004'!$F$65</f>
        <v>71</v>
      </c>
      <c r="K34" s="59">
        <f>'2004'!$D$77</f>
        <v>369</v>
      </c>
      <c r="L34" s="59">
        <f>'2004'!$F$77</f>
        <v>482</v>
      </c>
      <c r="M34" s="59">
        <f>'2004'!$D$90</f>
        <v>71</v>
      </c>
      <c r="N34" s="59">
        <f>'2004'!$F$90</f>
        <v>34</v>
      </c>
      <c r="O34" s="136">
        <f t="shared" si="0"/>
        <v>15390</v>
      </c>
      <c r="P34" s="44">
        <f t="shared" si="1"/>
        <v>15122</v>
      </c>
      <c r="Q34" s="68"/>
    </row>
    <row r="35" spans="2:17" s="14" customFormat="1" ht="12.75">
      <c r="B35" s="133" t="s">
        <v>419</v>
      </c>
      <c r="C35" s="59">
        <f>'2005'!$D$25</f>
        <v>13836</v>
      </c>
      <c r="D35" s="59">
        <f>'2005'!$F$25</f>
        <v>13960</v>
      </c>
      <c r="E35" s="59">
        <f>'2005'!D48-'2005'!D25</f>
        <v>584</v>
      </c>
      <c r="F35" s="59">
        <f>'2005'!F48-'2005'!F25</f>
        <v>534</v>
      </c>
      <c r="G35" s="59">
        <f>'2005'!$D$63</f>
        <v>1351</v>
      </c>
      <c r="H35" s="59">
        <f>'2005'!$F$63</f>
        <v>785</v>
      </c>
      <c r="I35" s="59">
        <f>'2005'!$D$72</f>
        <v>44</v>
      </c>
      <c r="J35" s="59">
        <f>'2005'!$F$72</f>
        <v>91</v>
      </c>
      <c r="K35" s="59">
        <f>'2005'!$D$84</f>
        <v>449</v>
      </c>
      <c r="L35" s="59">
        <f>'2005'!$F$84</f>
        <v>607</v>
      </c>
      <c r="M35" s="59">
        <f>'2005'!$D$95</f>
        <v>96</v>
      </c>
      <c r="N35" s="59">
        <f>'2005'!$F$95</f>
        <v>52</v>
      </c>
      <c r="O35" s="136">
        <f>SUM(C35)+E35+G35+I35+K35+M35</f>
        <v>16360</v>
      </c>
      <c r="P35" s="44">
        <f>SUM(D35+F35+H35+J35+L35+N35)</f>
        <v>16029</v>
      </c>
      <c r="Q35" s="68"/>
    </row>
    <row r="36" spans="2:17" s="14" customFormat="1" ht="12.75">
      <c r="B36" s="133" t="s">
        <v>430</v>
      </c>
      <c r="C36" s="59">
        <f>'2006'!$D$25</f>
        <v>14265</v>
      </c>
      <c r="D36" s="59">
        <f>'2006'!$F$25</f>
        <v>14290</v>
      </c>
      <c r="E36" s="32">
        <f>'2006'!$D$50-'2006'!D25</f>
        <v>687</v>
      </c>
      <c r="F36" s="32">
        <f>'2006'!$F$50-'2006'!F25</f>
        <v>639</v>
      </c>
      <c r="G36" s="59">
        <f>'2006'!$D$63</f>
        <v>1448</v>
      </c>
      <c r="H36" s="59">
        <f>'2006'!$F$63</f>
        <v>879</v>
      </c>
      <c r="I36" s="59">
        <f>'2006'!$D$74</f>
        <v>54</v>
      </c>
      <c r="J36" s="59">
        <f>'2006'!$F$74</f>
        <v>93</v>
      </c>
      <c r="K36" s="59">
        <f>'2006'!$D$86</f>
        <v>496</v>
      </c>
      <c r="L36" s="59">
        <f>'2006'!$F$86</f>
        <v>624</v>
      </c>
      <c r="M36" s="59">
        <f>'2006'!$D$99</f>
        <v>114</v>
      </c>
      <c r="N36" s="59">
        <f>'2006'!$F$99</f>
        <v>55</v>
      </c>
      <c r="O36" s="136">
        <f>'2006'!$D$101</f>
        <v>17064</v>
      </c>
      <c r="P36" s="44">
        <f>'2006'!$F$101</f>
        <v>16580</v>
      </c>
      <c r="Q36" s="68"/>
    </row>
    <row r="37" spans="2:17" s="14" customFormat="1" ht="12.75">
      <c r="B37" s="133" t="s">
        <v>443</v>
      </c>
      <c r="C37" s="68">
        <v>14832</v>
      </c>
      <c r="D37" s="68">
        <v>14874</v>
      </c>
      <c r="E37" s="68">
        <v>837</v>
      </c>
      <c r="F37" s="68">
        <v>783</v>
      </c>
      <c r="G37" s="68">
        <v>1554</v>
      </c>
      <c r="H37" s="59">
        <v>964</v>
      </c>
      <c r="I37" s="59">
        <v>63</v>
      </c>
      <c r="J37" s="59">
        <v>100</v>
      </c>
      <c r="K37" s="59">
        <v>590</v>
      </c>
      <c r="L37" s="59">
        <v>734</v>
      </c>
      <c r="M37" s="59">
        <v>127</v>
      </c>
      <c r="N37" s="59">
        <v>58</v>
      </c>
      <c r="O37" s="136">
        <v>18003</v>
      </c>
      <c r="P37" s="44">
        <v>17514</v>
      </c>
      <c r="Q37" s="68"/>
    </row>
    <row r="38" spans="2:17" s="14" customFormat="1" ht="12.75">
      <c r="B38" s="133">
        <v>2008</v>
      </c>
      <c r="C38" s="68">
        <v>14929</v>
      </c>
      <c r="D38" s="68">
        <v>14973</v>
      </c>
      <c r="E38" s="68">
        <v>881</v>
      </c>
      <c r="F38" s="68">
        <v>833</v>
      </c>
      <c r="G38" s="68">
        <v>1523</v>
      </c>
      <c r="H38" s="59">
        <v>1112</v>
      </c>
      <c r="I38" s="59">
        <v>81</v>
      </c>
      <c r="J38" s="59">
        <v>118</v>
      </c>
      <c r="K38" s="59">
        <v>596</v>
      </c>
      <c r="L38" s="59">
        <v>735</v>
      </c>
      <c r="M38" s="59">
        <v>129</v>
      </c>
      <c r="N38" s="59">
        <v>72</v>
      </c>
      <c r="O38" s="136">
        <f aca="true" t="shared" si="2" ref="O38:O43">SUM(C38,E38,G38,I38,K38,M38)</f>
        <v>18139</v>
      </c>
      <c r="P38" s="44">
        <f aca="true" t="shared" si="3" ref="P38:P43">SUM(D38,F38:F38,H38,J38,L38,N38)</f>
        <v>17843</v>
      </c>
      <c r="Q38" s="68"/>
    </row>
    <row r="39" spans="2:17" s="14" customFormat="1" ht="12.75">
      <c r="B39" s="133" t="s">
        <v>460</v>
      </c>
      <c r="C39" s="68">
        <v>15133</v>
      </c>
      <c r="D39" s="68">
        <v>15188</v>
      </c>
      <c r="E39" s="68">
        <v>875</v>
      </c>
      <c r="F39" s="68">
        <v>856</v>
      </c>
      <c r="G39" s="68">
        <v>1564</v>
      </c>
      <c r="H39" s="59">
        <v>1186</v>
      </c>
      <c r="I39" s="59">
        <v>87</v>
      </c>
      <c r="J39" s="59">
        <v>117</v>
      </c>
      <c r="K39" s="59">
        <v>602</v>
      </c>
      <c r="L39" s="59">
        <v>718</v>
      </c>
      <c r="M39" s="59">
        <v>149</v>
      </c>
      <c r="N39" s="59">
        <v>81</v>
      </c>
      <c r="O39" s="136">
        <f t="shared" si="2"/>
        <v>18410</v>
      </c>
      <c r="P39" s="44">
        <f t="shared" si="3"/>
        <v>18146</v>
      </c>
      <c r="Q39" s="68"/>
    </row>
    <row r="40" spans="2:17" s="14" customFormat="1" ht="12.75">
      <c r="B40" s="133" t="s">
        <v>469</v>
      </c>
      <c r="C40" s="177">
        <v>15349</v>
      </c>
      <c r="D40" s="177">
        <v>15414</v>
      </c>
      <c r="E40" s="68">
        <v>901</v>
      </c>
      <c r="F40" s="68">
        <v>888</v>
      </c>
      <c r="G40" s="68">
        <v>1536</v>
      </c>
      <c r="H40" s="59">
        <v>1225</v>
      </c>
      <c r="I40" s="59">
        <v>90</v>
      </c>
      <c r="J40" s="59">
        <v>109</v>
      </c>
      <c r="K40" s="59">
        <v>555</v>
      </c>
      <c r="L40" s="59">
        <v>653</v>
      </c>
      <c r="M40" s="59">
        <v>156</v>
      </c>
      <c r="N40" s="59">
        <v>92</v>
      </c>
      <c r="O40" s="136">
        <f t="shared" si="2"/>
        <v>18587</v>
      </c>
      <c r="P40" s="44">
        <f t="shared" si="3"/>
        <v>18381</v>
      </c>
      <c r="Q40" s="68"/>
    </row>
    <row r="41" spans="2:17" s="14" customFormat="1" ht="12.75">
      <c r="B41" s="133" t="s">
        <v>473</v>
      </c>
      <c r="C41" s="177">
        <v>15285</v>
      </c>
      <c r="D41" s="177">
        <v>15409</v>
      </c>
      <c r="E41" s="59">
        <v>919</v>
      </c>
      <c r="F41" s="59">
        <v>898</v>
      </c>
      <c r="G41" s="59">
        <v>1549</v>
      </c>
      <c r="H41" s="59">
        <v>1230</v>
      </c>
      <c r="I41" s="59">
        <v>94</v>
      </c>
      <c r="J41" s="59">
        <v>115</v>
      </c>
      <c r="K41" s="59">
        <v>533</v>
      </c>
      <c r="L41" s="59">
        <v>631</v>
      </c>
      <c r="M41" s="59">
        <v>166</v>
      </c>
      <c r="N41" s="59">
        <v>105</v>
      </c>
      <c r="O41" s="136">
        <f t="shared" si="2"/>
        <v>18546</v>
      </c>
      <c r="P41" s="44">
        <f t="shared" si="3"/>
        <v>18388</v>
      </c>
      <c r="Q41" s="68"/>
    </row>
    <row r="42" spans="2:16" s="14" customFormat="1" ht="12.75">
      <c r="B42" s="133" t="s">
        <v>481</v>
      </c>
      <c r="C42" s="32">
        <v>15368</v>
      </c>
      <c r="D42" s="32">
        <v>15554</v>
      </c>
      <c r="E42" s="76">
        <v>929</v>
      </c>
      <c r="F42" s="76">
        <v>907</v>
      </c>
      <c r="G42" s="177">
        <v>1533</v>
      </c>
      <c r="H42" s="177">
        <v>1222</v>
      </c>
      <c r="I42" s="76">
        <v>84</v>
      </c>
      <c r="J42" s="76">
        <v>118</v>
      </c>
      <c r="K42" s="76">
        <v>496</v>
      </c>
      <c r="L42" s="76">
        <v>586</v>
      </c>
      <c r="M42" s="76">
        <v>183</v>
      </c>
      <c r="N42" s="76">
        <v>113</v>
      </c>
      <c r="O42" s="136">
        <f t="shared" si="2"/>
        <v>18593</v>
      </c>
      <c r="P42" s="44">
        <f t="shared" si="3"/>
        <v>18500</v>
      </c>
    </row>
    <row r="43" spans="2:16" s="34" customFormat="1" ht="12.75">
      <c r="B43" s="133" t="s">
        <v>548</v>
      </c>
      <c r="C43" s="177">
        <v>15439</v>
      </c>
      <c r="D43" s="177">
        <v>15663</v>
      </c>
      <c r="E43" s="76">
        <v>925</v>
      </c>
      <c r="F43" s="76">
        <v>914</v>
      </c>
      <c r="G43" s="177">
        <v>1486</v>
      </c>
      <c r="H43" s="177">
        <v>1216</v>
      </c>
      <c r="I43" s="76">
        <v>94</v>
      </c>
      <c r="J43" s="76">
        <v>126</v>
      </c>
      <c r="K43" s="76">
        <v>416</v>
      </c>
      <c r="L43" s="76">
        <v>500</v>
      </c>
      <c r="M43" s="76">
        <v>178</v>
      </c>
      <c r="N43" s="76">
        <v>109</v>
      </c>
      <c r="O43" s="136">
        <f t="shared" si="2"/>
        <v>18538</v>
      </c>
      <c r="P43" s="44">
        <f t="shared" si="3"/>
        <v>18528</v>
      </c>
    </row>
    <row r="44" spans="2:16" s="34" customFormat="1" ht="12.75">
      <c r="B44" s="133" t="s">
        <v>555</v>
      </c>
      <c r="C44" s="177">
        <v>15587</v>
      </c>
      <c r="D44" s="177">
        <v>15818</v>
      </c>
      <c r="E44" s="76">
        <v>849</v>
      </c>
      <c r="F44" s="76">
        <v>848</v>
      </c>
      <c r="G44" s="177">
        <v>1350</v>
      </c>
      <c r="H44" s="177">
        <v>1118</v>
      </c>
      <c r="I44" s="76">
        <v>86</v>
      </c>
      <c r="J44" s="76">
        <v>114</v>
      </c>
      <c r="K44" s="76">
        <v>324</v>
      </c>
      <c r="L44" s="76">
        <v>406</v>
      </c>
      <c r="M44" s="76">
        <v>183</v>
      </c>
      <c r="N44" s="76">
        <v>122</v>
      </c>
      <c r="O44" s="136">
        <f>SUM(C44,E44,G44,I44,K44,M44)</f>
        <v>18379</v>
      </c>
      <c r="P44" s="44">
        <f>SUM(D44,F44:F44,H44,J44,L44,N44)</f>
        <v>18426</v>
      </c>
    </row>
    <row r="45" spans="1:17" s="14" customFormat="1" ht="12.75">
      <c r="A45" s="117"/>
      <c r="B45" s="133" t="s">
        <v>561</v>
      </c>
      <c r="C45" s="177">
        <v>15626</v>
      </c>
      <c r="D45" s="177">
        <v>15803</v>
      </c>
      <c r="E45" s="76">
        <v>837</v>
      </c>
      <c r="F45" s="76">
        <v>863</v>
      </c>
      <c r="G45" s="177">
        <v>1297</v>
      </c>
      <c r="H45" s="177">
        <v>1142</v>
      </c>
      <c r="I45" s="76">
        <v>77</v>
      </c>
      <c r="J45" s="76">
        <v>120</v>
      </c>
      <c r="K45" s="76">
        <v>334</v>
      </c>
      <c r="L45" s="76">
        <v>394</v>
      </c>
      <c r="M45" s="76">
        <v>201</v>
      </c>
      <c r="N45" s="76">
        <v>140</v>
      </c>
      <c r="O45" s="136">
        <f>SUM(C45,E45,G45,I45,K45,M45)</f>
        <v>18372</v>
      </c>
      <c r="P45" s="44">
        <f>SUM(D45,F45:F45,H45,J45,L45,N45)</f>
        <v>18462</v>
      </c>
      <c r="Q45" s="129"/>
    </row>
    <row r="46" spans="1:17" s="14" customFormat="1" ht="12.75">
      <c r="A46" s="117"/>
      <c r="B46" s="133" t="s">
        <v>567</v>
      </c>
      <c r="C46" s="177">
        <v>15667</v>
      </c>
      <c r="D46" s="177">
        <v>15941</v>
      </c>
      <c r="E46" s="76">
        <v>859</v>
      </c>
      <c r="F46" s="76">
        <v>881</v>
      </c>
      <c r="G46" s="177">
        <v>1258</v>
      </c>
      <c r="H46" s="177">
        <v>1105</v>
      </c>
      <c r="I46" s="76">
        <v>75</v>
      </c>
      <c r="J46" s="76">
        <v>126</v>
      </c>
      <c r="K46" s="76">
        <v>324</v>
      </c>
      <c r="L46" s="76">
        <v>390</v>
      </c>
      <c r="M46" s="76">
        <v>220</v>
      </c>
      <c r="N46" s="76">
        <v>154</v>
      </c>
      <c r="O46" s="136">
        <f>SUM(C46,E46,G46,I46,K46,M46)</f>
        <v>18403</v>
      </c>
      <c r="P46" s="44">
        <f>SUM(D46,F46:F46,H46,J46,L46,N46)</f>
        <v>18597</v>
      </c>
      <c r="Q46" s="129"/>
    </row>
    <row r="47" spans="1:17" s="14" customFormat="1" ht="13.5" thickBot="1">
      <c r="A47" s="117"/>
      <c r="B47" s="291" t="s">
        <v>573</v>
      </c>
      <c r="C47" s="187">
        <v>15831</v>
      </c>
      <c r="D47" s="187">
        <v>16079</v>
      </c>
      <c r="E47" s="91">
        <v>877</v>
      </c>
      <c r="F47" s="91">
        <v>912</v>
      </c>
      <c r="G47" s="187">
        <v>1289</v>
      </c>
      <c r="H47" s="187">
        <v>1143</v>
      </c>
      <c r="I47" s="91">
        <v>78</v>
      </c>
      <c r="J47" s="91">
        <v>137</v>
      </c>
      <c r="K47" s="91">
        <v>354</v>
      </c>
      <c r="L47" s="91">
        <v>410</v>
      </c>
      <c r="M47" s="91">
        <v>220</v>
      </c>
      <c r="N47" s="91">
        <v>149</v>
      </c>
      <c r="O47" s="289">
        <f>SUM(C47,E47,G47,I47,K47,M47)</f>
        <v>18649</v>
      </c>
      <c r="P47" s="290">
        <f>SUM(D47,F47:F47,H47,J47,L47,N47)</f>
        <v>18830</v>
      </c>
      <c r="Q47" s="129"/>
    </row>
    <row r="48" spans="1:17" ht="12.75">
      <c r="A48" s="163"/>
      <c r="B48" s="163"/>
      <c r="C48" s="298"/>
      <c r="D48" s="298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232"/>
      <c r="P48" s="232"/>
      <c r="Q48" s="232"/>
    </row>
    <row r="49" spans="2:17" ht="12.75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P49" s="163"/>
      <c r="Q49" s="163"/>
    </row>
    <row r="50" spans="2:17" ht="12.75">
      <c r="B50" s="163"/>
      <c r="C50" s="298"/>
      <c r="D50" s="298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P50" s="12"/>
      <c r="Q50" s="163"/>
    </row>
    <row r="51" spans="2:17" ht="12.75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P51" s="163"/>
      <c r="Q51" s="163"/>
    </row>
    <row r="52" spans="2:17" ht="12.75">
      <c r="B52" s="163"/>
      <c r="C52" s="298"/>
      <c r="D52" s="163"/>
      <c r="E52" s="298"/>
      <c r="F52" s="163"/>
      <c r="G52" s="163"/>
      <c r="H52" s="163"/>
      <c r="I52" s="163"/>
      <c r="J52" s="163"/>
      <c r="K52" s="163"/>
      <c r="L52" s="163"/>
      <c r="M52" s="163"/>
      <c r="N52" s="163"/>
      <c r="P52" s="163"/>
      <c r="Q52" s="163"/>
    </row>
    <row r="53" spans="2:17" ht="12.75"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P53" s="163"/>
      <c r="Q53" s="163"/>
    </row>
  </sheetData>
  <mergeCells count="8">
    <mergeCell ref="O22:P22"/>
    <mergeCell ref="I22:J22"/>
    <mergeCell ref="K22:L22"/>
    <mergeCell ref="M22:N22"/>
    <mergeCell ref="C22:D22"/>
    <mergeCell ref="E22:F22"/>
    <mergeCell ref="G22:H22"/>
    <mergeCell ref="B2:M2"/>
  </mergeCells>
  <printOptions/>
  <pageMargins left="0.75" right="0.75" top="1.13" bottom="1" header="0.13" footer="0"/>
  <pageSetup fitToHeight="1" fitToWidth="1" horizontalDpi="300" verticalDpi="300" orientation="landscape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G49" sqref="G49"/>
    </sheetView>
  </sheetViews>
  <sheetFormatPr defaultColWidth="11.421875" defaultRowHeight="12.75"/>
  <cols>
    <col min="1" max="1" width="8.421875" style="0" customWidth="1"/>
    <col min="3" max="3" width="14.7109375" style="0" customWidth="1"/>
  </cols>
  <sheetData>
    <row r="1" spans="2:8" s="14" customFormat="1" ht="18">
      <c r="B1" s="305" t="s">
        <v>80</v>
      </c>
      <c r="C1" s="305"/>
      <c r="D1" s="305"/>
      <c r="E1" s="305"/>
      <c r="F1" s="305"/>
      <c r="G1" s="306"/>
      <c r="H1" s="306"/>
    </row>
    <row r="2" spans="2:6" s="14" customFormat="1" ht="18">
      <c r="B2" s="118" t="s">
        <v>31</v>
      </c>
      <c r="C2" s="119"/>
      <c r="D2" s="119"/>
      <c r="E2" s="119"/>
      <c r="F2" s="119"/>
    </row>
    <row r="3" s="14" customFormat="1" ht="12.75">
      <c r="B3" s="18" t="s">
        <v>78</v>
      </c>
    </row>
    <row r="4" spans="2:7" s="14" customFormat="1" ht="12.75">
      <c r="B4" s="316" t="s">
        <v>79</v>
      </c>
      <c r="C4" s="316"/>
      <c r="D4" s="317"/>
      <c r="E4" s="317"/>
      <c r="F4" s="306"/>
      <c r="G4" s="306"/>
    </row>
    <row r="5" spans="2:3" s="14" customFormat="1" ht="12.75">
      <c r="B5" s="21" t="s">
        <v>0</v>
      </c>
      <c r="C5" s="120"/>
    </row>
    <row r="6" s="14" customFormat="1" ht="12.75"/>
    <row r="7" spans="2:6" s="14" customFormat="1" ht="12.75">
      <c r="B7" s="139"/>
      <c r="C7" s="140"/>
      <c r="D7" s="141">
        <v>1991</v>
      </c>
      <c r="E7" s="142">
        <v>1996</v>
      </c>
      <c r="F7" s="143">
        <v>2001</v>
      </c>
    </row>
    <row r="8" spans="2:6" s="14" customFormat="1" ht="12.75">
      <c r="B8" s="144"/>
      <c r="C8" s="34"/>
      <c r="D8" s="146"/>
      <c r="E8" s="122"/>
      <c r="F8" s="147"/>
    </row>
    <row r="9" spans="2:6" s="14" customFormat="1" ht="12.75">
      <c r="B9" s="315" t="s">
        <v>81</v>
      </c>
      <c r="C9" s="308"/>
      <c r="D9" s="148">
        <v>15116</v>
      </c>
      <c r="E9" s="59">
        <v>18544</v>
      </c>
      <c r="F9" s="135">
        <v>22335</v>
      </c>
    </row>
    <row r="10" spans="2:6" s="14" customFormat="1" ht="12.75">
      <c r="B10" s="315" t="s">
        <v>82</v>
      </c>
      <c r="C10" s="308"/>
      <c r="D10" s="149">
        <v>78</v>
      </c>
      <c r="E10" s="59">
        <v>83</v>
      </c>
      <c r="F10" s="135">
        <v>211</v>
      </c>
    </row>
    <row r="11" spans="2:6" s="14" customFormat="1" ht="12.75">
      <c r="B11" s="315" t="s">
        <v>83</v>
      </c>
      <c r="C11" s="308"/>
      <c r="D11" s="149">
        <v>28</v>
      </c>
      <c r="E11" s="59">
        <v>45</v>
      </c>
      <c r="F11" s="135">
        <v>89</v>
      </c>
    </row>
    <row r="12" spans="2:6" s="14" customFormat="1" ht="12.75">
      <c r="B12" s="315" t="s">
        <v>84</v>
      </c>
      <c r="C12" s="308"/>
      <c r="D12" s="149">
        <v>134</v>
      </c>
      <c r="E12" s="59">
        <v>270</v>
      </c>
      <c r="F12" s="135">
        <v>818</v>
      </c>
    </row>
    <row r="13" spans="2:6" s="14" customFormat="1" ht="12.75">
      <c r="B13" s="315" t="s">
        <v>85</v>
      </c>
      <c r="C13" s="308"/>
      <c r="D13" s="149">
        <v>12</v>
      </c>
      <c r="E13" s="59">
        <v>20</v>
      </c>
      <c r="F13" s="135">
        <v>33</v>
      </c>
    </row>
    <row r="14" spans="2:6" s="14" customFormat="1" ht="12.75">
      <c r="B14" s="315" t="s">
        <v>86</v>
      </c>
      <c r="C14" s="308"/>
      <c r="D14" s="149">
        <v>39</v>
      </c>
      <c r="E14" s="59">
        <v>29</v>
      </c>
      <c r="F14" s="135">
        <v>234</v>
      </c>
    </row>
    <row r="15" spans="2:6" s="14" customFormat="1" ht="12.75">
      <c r="B15" s="315" t="s">
        <v>87</v>
      </c>
      <c r="C15" s="308"/>
      <c r="D15" s="149">
        <v>8</v>
      </c>
      <c r="E15" s="59">
        <v>19</v>
      </c>
      <c r="F15" s="135">
        <v>24</v>
      </c>
    </row>
    <row r="16" spans="2:6" s="14" customFormat="1" ht="12.75">
      <c r="B16" s="150"/>
      <c r="C16" s="34"/>
      <c r="D16" s="149"/>
      <c r="E16" s="59"/>
      <c r="F16" s="135"/>
    </row>
    <row r="17" spans="2:6" s="14" customFormat="1" ht="12.75">
      <c r="B17" s="151" t="s">
        <v>35</v>
      </c>
      <c r="C17" s="152"/>
      <c r="D17" s="153">
        <f>SUM(D9:D16)</f>
        <v>15415</v>
      </c>
      <c r="E17" s="154">
        <f>SUM(E9:E16)</f>
        <v>19010</v>
      </c>
      <c r="F17" s="155">
        <f>SUM(F9:F16)</f>
        <v>23744</v>
      </c>
    </row>
    <row r="18" s="14" customFormat="1" ht="12.75">
      <c r="B18" s="34"/>
    </row>
    <row r="19" s="14" customFormat="1" ht="12.75"/>
    <row r="20" s="14" customFormat="1" ht="12.75"/>
    <row r="21" s="14" customFormat="1" ht="12.75"/>
  </sheetData>
  <mergeCells count="9">
    <mergeCell ref="B9:C9"/>
    <mergeCell ref="B10:C10"/>
    <mergeCell ref="B1:H1"/>
    <mergeCell ref="B4:G4"/>
    <mergeCell ref="B15:C15"/>
    <mergeCell ref="B11:C11"/>
    <mergeCell ref="B12:C12"/>
    <mergeCell ref="B13:C13"/>
    <mergeCell ref="B14:C14"/>
  </mergeCells>
  <printOptions/>
  <pageMargins left="1.47" right="0.75" top="2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214"/>
  <sheetViews>
    <sheetView workbookViewId="0" topLeftCell="A26">
      <selection activeCell="B11" sqref="B11"/>
    </sheetView>
  </sheetViews>
  <sheetFormatPr defaultColWidth="11.421875" defaultRowHeight="12.75"/>
  <cols>
    <col min="3" max="3" width="31.57421875" style="0" customWidth="1"/>
    <col min="4" max="4" width="10.140625" style="1" customWidth="1"/>
    <col min="5" max="5" width="9.57421875" style="1" customWidth="1"/>
    <col min="6" max="6" width="9.421875" style="1" customWidth="1"/>
    <col min="7" max="7" width="9.28125" style="1" customWidth="1"/>
    <col min="8" max="8" width="13.421875" style="1" customWidth="1"/>
    <col min="9" max="9" width="11.28125" style="1" customWidth="1"/>
  </cols>
  <sheetData>
    <row r="1" spans="3:17" s="14" customFormat="1" ht="21.75" customHeight="1">
      <c r="C1" s="74" t="s">
        <v>401</v>
      </c>
      <c r="D1" s="75"/>
      <c r="E1" s="75"/>
      <c r="F1" s="75"/>
      <c r="G1" s="75"/>
      <c r="H1" s="76"/>
      <c r="I1" s="77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78"/>
      <c r="D2" s="79"/>
      <c r="E2" s="79"/>
      <c r="F2" s="79"/>
      <c r="G2" s="79"/>
      <c r="H2" s="79"/>
      <c r="I2" s="79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78" t="s">
        <v>405</v>
      </c>
      <c r="D3" s="79"/>
      <c r="E3" s="79"/>
      <c r="F3" s="79"/>
      <c r="G3" s="79"/>
      <c r="H3" s="79"/>
      <c r="I3" s="79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80" t="s">
        <v>77</v>
      </c>
      <c r="D4" s="76"/>
      <c r="E4" s="76"/>
      <c r="F4" s="76"/>
      <c r="G4" s="76"/>
      <c r="H4" s="76"/>
      <c r="I4" s="76"/>
    </row>
    <row r="5" spans="3:9" s="14" customFormat="1" ht="12.75" customHeight="1">
      <c r="C5" s="81" t="s">
        <v>1</v>
      </c>
      <c r="D5" s="82"/>
      <c r="E5" s="82"/>
      <c r="F5" s="82"/>
      <c r="G5" s="82"/>
      <c r="H5" s="82"/>
      <c r="I5" s="76"/>
    </row>
    <row r="6" spans="3:9" s="14" customFormat="1" ht="12.75" customHeight="1">
      <c r="C6" s="83" t="s">
        <v>0</v>
      </c>
      <c r="D6" s="76"/>
      <c r="E6" s="76"/>
      <c r="F6" s="76"/>
      <c r="G6" s="76"/>
      <c r="H6" s="76"/>
      <c r="I6" s="76"/>
    </row>
    <row r="7" spans="3:9" s="14" customFormat="1" ht="12.75">
      <c r="C7" s="34"/>
      <c r="D7" s="76"/>
      <c r="E7" s="76"/>
      <c r="F7" s="76"/>
      <c r="G7" s="76"/>
      <c r="H7" s="76"/>
      <c r="I7" s="76"/>
    </row>
    <row r="8" spans="3:9" s="14" customFormat="1" ht="12.75">
      <c r="C8" s="84" t="s">
        <v>76</v>
      </c>
      <c r="D8" s="76"/>
      <c r="E8" s="76"/>
      <c r="F8" s="76"/>
      <c r="G8" s="76"/>
      <c r="H8" s="76"/>
      <c r="I8" s="76"/>
    </row>
    <row r="9" spans="3:9" s="14" customFormat="1" ht="13.5" thickBot="1">
      <c r="C9" s="34"/>
      <c r="D9" s="76"/>
      <c r="E9" s="76"/>
      <c r="F9" s="76"/>
      <c r="G9" s="76"/>
      <c r="H9" s="76"/>
      <c r="I9" s="76"/>
    </row>
    <row r="10" spans="3:9" s="88" customFormat="1" ht="13.5" thickBot="1">
      <c r="C10" s="85" t="s">
        <v>88</v>
      </c>
      <c r="D10" s="86" t="s">
        <v>89</v>
      </c>
      <c r="E10" s="86" t="s">
        <v>90</v>
      </c>
      <c r="F10" s="86" t="s">
        <v>91</v>
      </c>
      <c r="G10" s="86" t="s">
        <v>90</v>
      </c>
      <c r="H10" s="86" t="s">
        <v>92</v>
      </c>
      <c r="I10" s="87" t="s">
        <v>90</v>
      </c>
    </row>
    <row r="11" spans="3:9" s="14" customFormat="1" ht="12.75">
      <c r="C11" s="31"/>
      <c r="D11" s="76"/>
      <c r="E11" s="76"/>
      <c r="F11" s="76"/>
      <c r="G11" s="76"/>
      <c r="H11" s="76"/>
      <c r="I11" s="89"/>
    </row>
    <row r="12" spans="3:9" s="14" customFormat="1" ht="12.75">
      <c r="C12" s="31" t="s">
        <v>2</v>
      </c>
      <c r="D12" s="32">
        <v>18</v>
      </c>
      <c r="E12" s="76" t="s">
        <v>144</v>
      </c>
      <c r="F12" s="32">
        <v>12</v>
      </c>
      <c r="G12" s="76" t="s">
        <v>145</v>
      </c>
      <c r="H12" s="32">
        <v>30</v>
      </c>
      <c r="I12" s="89" t="s">
        <v>146</v>
      </c>
    </row>
    <row r="13" spans="3:9" s="14" customFormat="1" ht="12.75">
      <c r="C13" s="31" t="s">
        <v>67</v>
      </c>
      <c r="D13" s="32">
        <v>1</v>
      </c>
      <c r="E13" s="76" t="s">
        <v>96</v>
      </c>
      <c r="F13" s="32">
        <v>1</v>
      </c>
      <c r="G13" s="76" t="s">
        <v>96</v>
      </c>
      <c r="H13" s="32">
        <v>2</v>
      </c>
      <c r="I13" s="89" t="s">
        <v>97</v>
      </c>
    </row>
    <row r="14" spans="3:9" s="14" customFormat="1" ht="12.75">
      <c r="C14" s="31" t="s">
        <v>39</v>
      </c>
      <c r="D14" s="32">
        <v>0</v>
      </c>
      <c r="E14" s="76" t="s">
        <v>123</v>
      </c>
      <c r="F14" s="32">
        <v>1</v>
      </c>
      <c r="G14" s="76" t="s">
        <v>122</v>
      </c>
      <c r="H14" s="32">
        <v>1</v>
      </c>
      <c r="I14" s="89" t="s">
        <v>123</v>
      </c>
    </row>
    <row r="15" spans="3:9" s="14" customFormat="1" ht="12.75">
      <c r="C15" s="31" t="s">
        <v>20</v>
      </c>
      <c r="D15" s="32">
        <v>5</v>
      </c>
      <c r="E15" s="76" t="s">
        <v>108</v>
      </c>
      <c r="F15" s="32">
        <v>10</v>
      </c>
      <c r="G15" s="76" t="s">
        <v>107</v>
      </c>
      <c r="H15" s="32">
        <v>15</v>
      </c>
      <c r="I15" s="89" t="s">
        <v>100</v>
      </c>
    </row>
    <row r="16" spans="3:9" s="14" customFormat="1" ht="12.75">
      <c r="C16" s="31" t="s">
        <v>400</v>
      </c>
      <c r="D16" s="32">
        <v>12</v>
      </c>
      <c r="E16" s="76" t="s">
        <v>96</v>
      </c>
      <c r="F16" s="32">
        <v>12</v>
      </c>
      <c r="G16" s="76" t="s">
        <v>96</v>
      </c>
      <c r="H16" s="32">
        <v>24</v>
      </c>
      <c r="I16" s="89" t="s">
        <v>147</v>
      </c>
    </row>
    <row r="17" spans="3:9" s="14" customFormat="1" ht="12.75">
      <c r="C17" s="31" t="s">
        <v>69</v>
      </c>
      <c r="D17" s="32">
        <v>9733</v>
      </c>
      <c r="E17" s="76" t="s">
        <v>148</v>
      </c>
      <c r="F17" s="32">
        <v>9817</v>
      </c>
      <c r="G17" s="76" t="s">
        <v>149</v>
      </c>
      <c r="H17" s="32">
        <v>19550</v>
      </c>
      <c r="I17" s="89" t="s">
        <v>150</v>
      </c>
    </row>
    <row r="18" spans="3:9" s="14" customFormat="1" ht="12.75">
      <c r="C18" s="31" t="s">
        <v>33</v>
      </c>
      <c r="D18" s="32">
        <v>0</v>
      </c>
      <c r="E18" s="76" t="s">
        <v>123</v>
      </c>
      <c r="F18" s="32">
        <v>1</v>
      </c>
      <c r="G18" s="76" t="s">
        <v>122</v>
      </c>
      <c r="H18" s="32">
        <v>1</v>
      </c>
      <c r="I18" s="89" t="s">
        <v>123</v>
      </c>
    </row>
    <row r="19" spans="3:9" s="14" customFormat="1" ht="12.75">
      <c r="C19" s="31" t="s">
        <v>4</v>
      </c>
      <c r="D19" s="32">
        <v>12</v>
      </c>
      <c r="E19" s="76" t="s">
        <v>151</v>
      </c>
      <c r="F19" s="32">
        <v>10</v>
      </c>
      <c r="G19" s="76" t="s">
        <v>152</v>
      </c>
      <c r="H19" s="32">
        <v>22</v>
      </c>
      <c r="I19" s="89" t="s">
        <v>117</v>
      </c>
    </row>
    <row r="20" spans="3:9" s="14" customFormat="1" ht="12.75">
      <c r="C20" s="31" t="s">
        <v>16</v>
      </c>
      <c r="D20" s="32">
        <v>2</v>
      </c>
      <c r="E20" s="76" t="s">
        <v>107</v>
      </c>
      <c r="F20" s="32">
        <v>1</v>
      </c>
      <c r="G20" s="76" t="s">
        <v>108</v>
      </c>
      <c r="H20" s="32">
        <v>3</v>
      </c>
      <c r="I20" s="89" t="s">
        <v>97</v>
      </c>
    </row>
    <row r="21" spans="3:9" s="14" customFormat="1" ht="12.75">
      <c r="C21" s="31" t="s">
        <v>7</v>
      </c>
      <c r="D21" s="32">
        <v>10</v>
      </c>
      <c r="E21" s="76" t="s">
        <v>132</v>
      </c>
      <c r="F21" s="32">
        <v>3</v>
      </c>
      <c r="G21" s="76" t="s">
        <v>131</v>
      </c>
      <c r="H21" s="32">
        <v>13</v>
      </c>
      <c r="I21" s="89" t="s">
        <v>153</v>
      </c>
    </row>
    <row r="22" spans="3:9" s="14" customFormat="1" ht="12.75">
      <c r="C22" s="31" t="s">
        <v>25</v>
      </c>
      <c r="D22" s="32">
        <v>8</v>
      </c>
      <c r="E22" s="76" t="s">
        <v>107</v>
      </c>
      <c r="F22" s="32">
        <v>4</v>
      </c>
      <c r="G22" s="76" t="s">
        <v>108</v>
      </c>
      <c r="H22" s="32">
        <v>12</v>
      </c>
      <c r="I22" s="89" t="s">
        <v>153</v>
      </c>
    </row>
    <row r="23" spans="3:9" s="14" customFormat="1" ht="12.75">
      <c r="C23" s="31" t="s">
        <v>47</v>
      </c>
      <c r="D23" s="32">
        <v>9</v>
      </c>
      <c r="E23" s="76" t="s">
        <v>154</v>
      </c>
      <c r="F23" s="32">
        <v>13</v>
      </c>
      <c r="G23" s="76" t="s">
        <v>155</v>
      </c>
      <c r="H23" s="32">
        <v>22</v>
      </c>
      <c r="I23" s="89" t="s">
        <v>117</v>
      </c>
    </row>
    <row r="24" spans="3:9" s="14" customFormat="1" ht="12.75">
      <c r="C24" s="31" t="s">
        <v>8</v>
      </c>
      <c r="D24" s="32">
        <v>2</v>
      </c>
      <c r="E24" s="76" t="s">
        <v>96</v>
      </c>
      <c r="F24" s="32">
        <v>2</v>
      </c>
      <c r="G24" s="76" t="s">
        <v>96</v>
      </c>
      <c r="H24" s="32">
        <v>4</v>
      </c>
      <c r="I24" s="89" t="s">
        <v>109</v>
      </c>
    </row>
    <row r="25" spans="3:9" s="14" customFormat="1" ht="12.75">
      <c r="C25" s="31" t="s">
        <v>118</v>
      </c>
      <c r="D25" s="32">
        <v>10</v>
      </c>
      <c r="E25" s="76" t="s">
        <v>156</v>
      </c>
      <c r="F25" s="32">
        <v>7</v>
      </c>
      <c r="G25" s="76" t="s">
        <v>157</v>
      </c>
      <c r="H25" s="32">
        <v>17</v>
      </c>
      <c r="I25" s="89" t="s">
        <v>121</v>
      </c>
    </row>
    <row r="26" spans="3:9" s="14" customFormat="1" ht="12.75">
      <c r="C26" s="31" t="s">
        <v>17</v>
      </c>
      <c r="D26" s="32">
        <v>3</v>
      </c>
      <c r="E26" s="76" t="s">
        <v>96</v>
      </c>
      <c r="F26" s="32">
        <v>3</v>
      </c>
      <c r="G26" s="76" t="s">
        <v>96</v>
      </c>
      <c r="H26" s="32">
        <v>6</v>
      </c>
      <c r="I26" s="89" t="s">
        <v>141</v>
      </c>
    </row>
    <row r="27" spans="3:9" s="14" customFormat="1" ht="12.75">
      <c r="C27" s="31" t="s">
        <v>10</v>
      </c>
      <c r="D27" s="32">
        <v>2</v>
      </c>
      <c r="E27" s="76" t="s">
        <v>122</v>
      </c>
      <c r="F27" s="32">
        <v>0</v>
      </c>
      <c r="G27" s="76" t="s">
        <v>123</v>
      </c>
      <c r="H27" s="32">
        <v>2</v>
      </c>
      <c r="I27" s="89" t="s">
        <v>97</v>
      </c>
    </row>
    <row r="28" spans="3:9" s="14" customFormat="1" ht="12.75">
      <c r="C28" s="31" t="s">
        <v>26</v>
      </c>
      <c r="D28" s="32">
        <v>0</v>
      </c>
      <c r="E28" s="76" t="s">
        <v>123</v>
      </c>
      <c r="F28" s="32">
        <v>1</v>
      </c>
      <c r="G28" s="76" t="s">
        <v>122</v>
      </c>
      <c r="H28" s="32">
        <v>1</v>
      </c>
      <c r="I28" s="89" t="s">
        <v>123</v>
      </c>
    </row>
    <row r="29" spans="3:9" s="14" customFormat="1" ht="12.75">
      <c r="C29" s="31" t="s">
        <v>12</v>
      </c>
      <c r="D29" s="32">
        <v>7</v>
      </c>
      <c r="E29" s="76" t="s">
        <v>120</v>
      </c>
      <c r="F29" s="32">
        <v>9</v>
      </c>
      <c r="G29" s="76" t="s">
        <v>119</v>
      </c>
      <c r="H29" s="32">
        <v>16</v>
      </c>
      <c r="I29" s="89" t="s">
        <v>121</v>
      </c>
    </row>
    <row r="30" spans="3:9" s="14" customFormat="1" ht="12.75">
      <c r="C30" s="35" t="s">
        <v>124</v>
      </c>
      <c r="D30" s="36">
        <f>SUM(D12:D29)</f>
        <v>9834</v>
      </c>
      <c r="E30" s="36"/>
      <c r="F30" s="36">
        <f>SUM(F12:F29)</f>
        <v>9907</v>
      </c>
      <c r="G30" s="36"/>
      <c r="H30" s="36">
        <f>SUM(H12:H29)</f>
        <v>19741</v>
      </c>
      <c r="I30" s="37"/>
    </row>
    <row r="31" spans="3:9" s="14" customFormat="1" ht="12.75">
      <c r="C31" s="31"/>
      <c r="D31" s="32"/>
      <c r="E31" s="76"/>
      <c r="F31" s="32"/>
      <c r="G31" s="76"/>
      <c r="H31" s="32"/>
      <c r="I31" s="89"/>
    </row>
    <row r="32" spans="3:9" s="14" customFormat="1" ht="12.75">
      <c r="C32" s="31" t="s">
        <v>395</v>
      </c>
      <c r="D32" s="32">
        <v>1</v>
      </c>
      <c r="E32" s="76" t="s">
        <v>125</v>
      </c>
      <c r="F32" s="32">
        <v>3</v>
      </c>
      <c r="G32" s="76" t="s">
        <v>126</v>
      </c>
      <c r="H32" s="32">
        <v>4</v>
      </c>
      <c r="I32" s="89" t="s">
        <v>109</v>
      </c>
    </row>
    <row r="33" spans="3:9" s="14" customFormat="1" ht="12.75">
      <c r="C33" s="31" t="s">
        <v>6</v>
      </c>
      <c r="D33" s="32">
        <v>217</v>
      </c>
      <c r="E33" s="76" t="s">
        <v>158</v>
      </c>
      <c r="F33" s="32">
        <v>133</v>
      </c>
      <c r="G33" s="76" t="s">
        <v>159</v>
      </c>
      <c r="H33" s="32">
        <v>350</v>
      </c>
      <c r="I33" s="89" t="s">
        <v>160</v>
      </c>
    </row>
    <row r="34" spans="3:9" s="14" customFormat="1" ht="12.75">
      <c r="C34" s="31" t="s">
        <v>11</v>
      </c>
      <c r="D34" s="32">
        <v>1</v>
      </c>
      <c r="E34" s="76" t="s">
        <v>108</v>
      </c>
      <c r="F34" s="32">
        <v>2</v>
      </c>
      <c r="G34" s="76" t="s">
        <v>107</v>
      </c>
      <c r="H34" s="32">
        <v>3</v>
      </c>
      <c r="I34" s="89" t="s">
        <v>97</v>
      </c>
    </row>
    <row r="35" spans="3:9" s="14" customFormat="1" ht="12.75">
      <c r="C35" s="40" t="s">
        <v>130</v>
      </c>
      <c r="D35" s="36">
        <f>SUM(D32:D34)</f>
        <v>219</v>
      </c>
      <c r="E35" s="36"/>
      <c r="F35" s="36">
        <f>SUM(F32:F34)</f>
        <v>138</v>
      </c>
      <c r="G35" s="36"/>
      <c r="H35" s="36">
        <f>SUM(H32:H34)</f>
        <v>357</v>
      </c>
      <c r="I35" s="66"/>
    </row>
    <row r="36" spans="3:9" s="14" customFormat="1" ht="12.75">
      <c r="C36" s="31"/>
      <c r="D36" s="32"/>
      <c r="E36" s="76"/>
      <c r="F36" s="32"/>
      <c r="G36" s="76"/>
      <c r="H36" s="32"/>
      <c r="I36" s="89"/>
    </row>
    <row r="37" spans="3:9" s="14" customFormat="1" ht="12.75">
      <c r="C37" s="31" t="s">
        <v>41</v>
      </c>
      <c r="D37" s="32">
        <v>2</v>
      </c>
      <c r="E37" s="76" t="s">
        <v>107</v>
      </c>
      <c r="F37" s="32">
        <v>1</v>
      </c>
      <c r="G37" s="76" t="s">
        <v>108</v>
      </c>
      <c r="H37" s="32">
        <v>3</v>
      </c>
      <c r="I37" s="89" t="s">
        <v>97</v>
      </c>
    </row>
    <row r="38" spans="3:9" s="14" customFormat="1" ht="12.75">
      <c r="C38" s="31" t="s">
        <v>14</v>
      </c>
      <c r="D38" s="32">
        <v>1</v>
      </c>
      <c r="E38" s="76" t="s">
        <v>122</v>
      </c>
      <c r="F38" s="32">
        <v>0</v>
      </c>
      <c r="G38" s="76" t="s">
        <v>123</v>
      </c>
      <c r="H38" s="32">
        <v>1</v>
      </c>
      <c r="I38" s="89" t="s">
        <v>123</v>
      </c>
    </row>
    <row r="39" spans="3:9" s="14" customFormat="1" ht="12.75">
      <c r="C39" s="31" t="s">
        <v>30</v>
      </c>
      <c r="D39" s="32">
        <v>0</v>
      </c>
      <c r="E39" s="76" t="s">
        <v>123</v>
      </c>
      <c r="F39" s="32">
        <v>4</v>
      </c>
      <c r="G39" s="76" t="s">
        <v>122</v>
      </c>
      <c r="H39" s="32">
        <v>4</v>
      </c>
      <c r="I39" s="89" t="s">
        <v>109</v>
      </c>
    </row>
    <row r="40" spans="3:9" s="14" customFormat="1" ht="12.75">
      <c r="C40" s="31" t="s">
        <v>23</v>
      </c>
      <c r="D40" s="32">
        <v>2</v>
      </c>
      <c r="E40" s="76" t="s">
        <v>107</v>
      </c>
      <c r="F40" s="32">
        <v>1</v>
      </c>
      <c r="G40" s="76" t="s">
        <v>108</v>
      </c>
      <c r="H40" s="32">
        <v>3</v>
      </c>
      <c r="I40" s="89" t="s">
        <v>97</v>
      </c>
    </row>
    <row r="41" spans="3:9" s="14" customFormat="1" ht="12.75">
      <c r="C41" s="31" t="s">
        <v>15</v>
      </c>
      <c r="D41" s="32">
        <v>0</v>
      </c>
      <c r="E41" s="76" t="s">
        <v>123</v>
      </c>
      <c r="F41" s="32">
        <v>1</v>
      </c>
      <c r="G41" s="76" t="s">
        <v>122</v>
      </c>
      <c r="H41" s="32">
        <v>1</v>
      </c>
      <c r="I41" s="89" t="s">
        <v>123</v>
      </c>
    </row>
    <row r="42" spans="3:9" s="14" customFormat="1" ht="12.75">
      <c r="C42" s="31" t="s">
        <v>45</v>
      </c>
      <c r="D42" s="32">
        <v>0</v>
      </c>
      <c r="E42" s="76" t="s">
        <v>123</v>
      </c>
      <c r="F42" s="32">
        <v>1</v>
      </c>
      <c r="G42" s="76" t="s">
        <v>122</v>
      </c>
      <c r="H42" s="32">
        <v>1</v>
      </c>
      <c r="I42" s="89" t="s">
        <v>123</v>
      </c>
    </row>
    <row r="43" spans="3:9" s="14" customFormat="1" ht="12.75">
      <c r="C43" s="31" t="s">
        <v>5</v>
      </c>
      <c r="D43" s="32">
        <v>0</v>
      </c>
      <c r="E43" s="76" t="s">
        <v>123</v>
      </c>
      <c r="F43" s="32">
        <v>2</v>
      </c>
      <c r="G43" s="76" t="s">
        <v>122</v>
      </c>
      <c r="H43" s="32">
        <v>2</v>
      </c>
      <c r="I43" s="89" t="s">
        <v>97</v>
      </c>
    </row>
    <row r="44" spans="3:9" s="14" customFormat="1" ht="12.75">
      <c r="C44" s="31" t="s">
        <v>9</v>
      </c>
      <c r="D44" s="32">
        <v>3</v>
      </c>
      <c r="E44" s="76" t="s">
        <v>161</v>
      </c>
      <c r="F44" s="32">
        <v>13</v>
      </c>
      <c r="G44" s="76" t="s">
        <v>162</v>
      </c>
      <c r="H44" s="32">
        <v>16</v>
      </c>
      <c r="I44" s="89" t="s">
        <v>121</v>
      </c>
    </row>
    <row r="45" spans="3:9" s="14" customFormat="1" ht="12.75">
      <c r="C45" s="40" t="s">
        <v>133</v>
      </c>
      <c r="D45" s="36">
        <f>SUM(D37:D44)</f>
        <v>8</v>
      </c>
      <c r="E45" s="36"/>
      <c r="F45" s="36">
        <f>SUM(F37:F44)</f>
        <v>23</v>
      </c>
      <c r="G45" s="36"/>
      <c r="H45" s="36">
        <f>SUM(H37:H44)</f>
        <v>31</v>
      </c>
      <c r="I45" s="89"/>
    </row>
    <row r="46" spans="3:9" s="14" customFormat="1" ht="12.75">
      <c r="C46" s="31"/>
      <c r="D46" s="32"/>
      <c r="E46" s="76"/>
      <c r="F46" s="32"/>
      <c r="G46" s="76"/>
      <c r="H46" s="32"/>
      <c r="I46" s="89"/>
    </row>
    <row r="47" spans="3:9" s="14" customFormat="1" ht="12.75">
      <c r="C47" s="31" t="s">
        <v>13</v>
      </c>
      <c r="D47" s="32">
        <v>3</v>
      </c>
      <c r="E47" s="76" t="s">
        <v>108</v>
      </c>
      <c r="F47" s="32">
        <v>6</v>
      </c>
      <c r="G47" s="76" t="s">
        <v>107</v>
      </c>
      <c r="H47" s="32">
        <v>9</v>
      </c>
      <c r="I47" s="89" t="s">
        <v>136</v>
      </c>
    </row>
    <row r="48" spans="3:9" s="14" customFormat="1" ht="12.75">
      <c r="C48" s="31" t="s">
        <v>3</v>
      </c>
      <c r="D48" s="32">
        <v>2</v>
      </c>
      <c r="E48" s="76" t="s">
        <v>96</v>
      </c>
      <c r="F48" s="32">
        <v>2</v>
      </c>
      <c r="G48" s="76" t="s">
        <v>96</v>
      </c>
      <c r="H48" s="32">
        <v>4</v>
      </c>
      <c r="I48" s="89" t="s">
        <v>109</v>
      </c>
    </row>
    <row r="49" spans="3:9" s="14" customFormat="1" ht="12.75">
      <c r="C49" s="31" t="s">
        <v>42</v>
      </c>
      <c r="D49" s="32">
        <v>4</v>
      </c>
      <c r="E49" s="76" t="s">
        <v>138</v>
      </c>
      <c r="F49" s="32">
        <v>5</v>
      </c>
      <c r="G49" s="76" t="s">
        <v>137</v>
      </c>
      <c r="H49" s="32">
        <v>9</v>
      </c>
      <c r="I49" s="89" t="s">
        <v>136</v>
      </c>
    </row>
    <row r="50" spans="3:9" s="14" customFormat="1" ht="12.75">
      <c r="C50" s="31" t="s">
        <v>43</v>
      </c>
      <c r="D50" s="32">
        <v>1</v>
      </c>
      <c r="E50" s="76" t="s">
        <v>125</v>
      </c>
      <c r="F50" s="32">
        <v>3</v>
      </c>
      <c r="G50" s="76" t="s">
        <v>126</v>
      </c>
      <c r="H50" s="32">
        <v>4</v>
      </c>
      <c r="I50" s="89" t="s">
        <v>109</v>
      </c>
    </row>
    <row r="51" spans="3:9" s="14" customFormat="1" ht="12.75">
      <c r="C51" s="31" t="s">
        <v>46</v>
      </c>
      <c r="D51" s="32">
        <v>0</v>
      </c>
      <c r="E51" s="76" t="s">
        <v>123</v>
      </c>
      <c r="F51" s="32">
        <v>1</v>
      </c>
      <c r="G51" s="76" t="s">
        <v>122</v>
      </c>
      <c r="H51" s="32">
        <v>1</v>
      </c>
      <c r="I51" s="89" t="s">
        <v>123</v>
      </c>
    </row>
    <row r="52" spans="3:9" s="14" customFormat="1" ht="12.75">
      <c r="C52" s="31" t="s">
        <v>19</v>
      </c>
      <c r="D52" s="32">
        <v>2</v>
      </c>
      <c r="E52" s="76" t="s">
        <v>96</v>
      </c>
      <c r="F52" s="32">
        <v>2</v>
      </c>
      <c r="G52" s="76" t="s">
        <v>96</v>
      </c>
      <c r="H52" s="32">
        <v>4</v>
      </c>
      <c r="I52" s="89" t="s">
        <v>109</v>
      </c>
    </row>
    <row r="53" spans="3:9" s="14" customFormat="1" ht="12.75">
      <c r="C53" s="31" t="s">
        <v>48</v>
      </c>
      <c r="D53" s="32">
        <v>3</v>
      </c>
      <c r="E53" s="76" t="s">
        <v>126</v>
      </c>
      <c r="F53" s="32">
        <v>1</v>
      </c>
      <c r="G53" s="76" t="s">
        <v>125</v>
      </c>
      <c r="H53" s="32">
        <v>4</v>
      </c>
      <c r="I53" s="89" t="s">
        <v>109</v>
      </c>
    </row>
    <row r="54" spans="3:9" s="14" customFormat="1" ht="12.75">
      <c r="C54" s="31" t="s">
        <v>49</v>
      </c>
      <c r="D54" s="32">
        <v>4</v>
      </c>
      <c r="E54" s="76" t="s">
        <v>116</v>
      </c>
      <c r="F54" s="32">
        <v>3</v>
      </c>
      <c r="G54" s="76" t="s">
        <v>115</v>
      </c>
      <c r="H54" s="32">
        <v>7</v>
      </c>
      <c r="I54" s="89" t="s">
        <v>141</v>
      </c>
    </row>
    <row r="55" spans="3:9" s="14" customFormat="1" ht="12.75">
      <c r="C55" s="31" t="s">
        <v>22</v>
      </c>
      <c r="D55" s="32">
        <v>2</v>
      </c>
      <c r="E55" s="76" t="s">
        <v>96</v>
      </c>
      <c r="F55" s="32">
        <v>2</v>
      </c>
      <c r="G55" s="76" t="s">
        <v>96</v>
      </c>
      <c r="H55" s="32">
        <v>4</v>
      </c>
      <c r="I55" s="89" t="s">
        <v>109</v>
      </c>
    </row>
    <row r="56" spans="3:9" s="14" customFormat="1" ht="12.75">
      <c r="C56" s="40" t="s">
        <v>139</v>
      </c>
      <c r="D56" s="36">
        <f>SUM(D47:D55)</f>
        <v>21</v>
      </c>
      <c r="E56" s="36"/>
      <c r="F56" s="36">
        <f>SUM(F47:F55)</f>
        <v>25</v>
      </c>
      <c r="G56" s="36"/>
      <c r="H56" s="36">
        <f>SUM(H47:H55)</f>
        <v>46</v>
      </c>
      <c r="I56" s="89"/>
    </row>
    <row r="57" spans="3:9" s="14" customFormat="1" ht="12.75">
      <c r="C57" s="31"/>
      <c r="D57" s="32"/>
      <c r="E57" s="76"/>
      <c r="F57" s="32"/>
      <c r="G57" s="76"/>
      <c r="H57" s="32"/>
      <c r="I57" s="89"/>
    </row>
    <row r="58" spans="3:9" s="14" customFormat="1" ht="12.75">
      <c r="C58" s="31" t="s">
        <v>52</v>
      </c>
      <c r="D58" s="32">
        <v>1</v>
      </c>
      <c r="E58" s="76" t="s">
        <v>122</v>
      </c>
      <c r="F58" s="32">
        <v>0</v>
      </c>
      <c r="G58" s="76" t="s">
        <v>123</v>
      </c>
      <c r="H58" s="32">
        <v>1</v>
      </c>
      <c r="I58" s="89" t="s">
        <v>123</v>
      </c>
    </row>
    <row r="59" spans="3:9" s="14" customFormat="1" ht="12.75">
      <c r="C59" s="31" t="s">
        <v>44</v>
      </c>
      <c r="D59" s="32">
        <v>0</v>
      </c>
      <c r="E59" s="76" t="s">
        <v>123</v>
      </c>
      <c r="F59" s="32">
        <v>2</v>
      </c>
      <c r="G59" s="76" t="s">
        <v>122</v>
      </c>
      <c r="H59" s="32">
        <v>2</v>
      </c>
      <c r="I59" s="89" t="s">
        <v>97</v>
      </c>
    </row>
    <row r="60" spans="3:9" s="14" customFormat="1" ht="12.75">
      <c r="C60" s="31" t="s">
        <v>140</v>
      </c>
      <c r="D60" s="32">
        <v>0</v>
      </c>
      <c r="E60" s="76" t="s">
        <v>123</v>
      </c>
      <c r="F60" s="32">
        <v>3</v>
      </c>
      <c r="G60" s="76" t="s">
        <v>122</v>
      </c>
      <c r="H60" s="32">
        <v>3</v>
      </c>
      <c r="I60" s="89" t="s">
        <v>97</v>
      </c>
    </row>
    <row r="61" spans="3:9" s="14" customFormat="1" ht="12.75">
      <c r="C61" s="31" t="s">
        <v>27</v>
      </c>
      <c r="D61" s="32">
        <v>1</v>
      </c>
      <c r="E61" s="76" t="s">
        <v>125</v>
      </c>
      <c r="F61" s="32">
        <v>3</v>
      </c>
      <c r="G61" s="76" t="s">
        <v>126</v>
      </c>
      <c r="H61" s="32">
        <v>4</v>
      </c>
      <c r="I61" s="89" t="s">
        <v>109</v>
      </c>
    </row>
    <row r="62" spans="3:9" s="14" customFormat="1" ht="12.75">
      <c r="C62" s="31" t="s">
        <v>21</v>
      </c>
      <c r="D62" s="32">
        <v>3</v>
      </c>
      <c r="E62" s="76" t="s">
        <v>96</v>
      </c>
      <c r="F62" s="32">
        <v>3</v>
      </c>
      <c r="G62" s="76" t="s">
        <v>96</v>
      </c>
      <c r="H62" s="32">
        <v>6</v>
      </c>
      <c r="I62" s="89" t="s">
        <v>141</v>
      </c>
    </row>
    <row r="63" spans="3:9" s="14" customFormat="1" ht="12.75">
      <c r="C63" s="40" t="s">
        <v>142</v>
      </c>
      <c r="D63" s="36">
        <f>SUM(D58:D62)</f>
        <v>5</v>
      </c>
      <c r="E63" s="36"/>
      <c r="F63" s="36">
        <f>SUM(F58:F62)</f>
        <v>11</v>
      </c>
      <c r="G63" s="36"/>
      <c r="H63" s="36">
        <f>SUM(H58:H62)</f>
        <v>16</v>
      </c>
      <c r="I63" s="89"/>
    </row>
    <row r="64" spans="3:9" s="14" customFormat="1" ht="12.75">
      <c r="C64" s="31"/>
      <c r="D64" s="32"/>
      <c r="E64" s="76"/>
      <c r="F64" s="32"/>
      <c r="G64" s="76"/>
      <c r="H64" s="32"/>
      <c r="I64" s="89"/>
    </row>
    <row r="65" spans="3:9" s="14" customFormat="1" ht="12.75">
      <c r="C65" s="40" t="s">
        <v>92</v>
      </c>
      <c r="D65" s="36">
        <f>SUM(D12:D62)-D30-D35-D45-D56</f>
        <v>10087</v>
      </c>
      <c r="E65" s="69">
        <v>0.4996</v>
      </c>
      <c r="F65" s="36">
        <f>SUM(F12:F62)-F30-F35-F45-F56</f>
        <v>10104</v>
      </c>
      <c r="G65" s="69">
        <v>0.5004</v>
      </c>
      <c r="H65" s="36">
        <f>SUM(H12:H62)-H30-H35-H45-H56</f>
        <v>20191</v>
      </c>
      <c r="I65" s="66">
        <v>1</v>
      </c>
    </row>
    <row r="66" spans="3:9" s="14" customFormat="1" ht="12.75">
      <c r="C66" s="31"/>
      <c r="D66" s="32"/>
      <c r="E66" s="76"/>
      <c r="F66" s="32"/>
      <c r="G66" s="76"/>
      <c r="H66" s="32"/>
      <c r="I66" s="89"/>
    </row>
    <row r="67" spans="3:9" s="14" customFormat="1" ht="13.5" thickBot="1">
      <c r="C67" s="46"/>
      <c r="D67" s="90"/>
      <c r="E67" s="91"/>
      <c r="F67" s="91"/>
      <c r="G67" s="91"/>
      <c r="H67" s="90"/>
      <c r="I67" s="92"/>
    </row>
    <row r="68" spans="4:9" s="14" customFormat="1" ht="12.75">
      <c r="D68" s="93"/>
      <c r="E68" s="52"/>
      <c r="F68" s="52"/>
      <c r="G68" s="52"/>
      <c r="H68" s="52"/>
      <c r="I68" s="52"/>
    </row>
    <row r="69" spans="4:9" s="14" customFormat="1" ht="12.75">
      <c r="D69" s="93"/>
      <c r="E69" s="52"/>
      <c r="F69" s="52"/>
      <c r="G69" s="52"/>
      <c r="H69" s="52"/>
      <c r="I69" s="52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</sheetData>
  <printOptions/>
  <pageMargins left="1.09" right="0.75" top="0.55" bottom="1" header="0" footer="0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0"/>
  <sheetViews>
    <sheetView workbookViewId="0" topLeftCell="A40">
      <selection activeCell="C6" sqref="C6"/>
    </sheetView>
  </sheetViews>
  <sheetFormatPr defaultColWidth="11.421875" defaultRowHeight="12.75"/>
  <cols>
    <col min="1" max="1" width="8.140625" style="0" customWidth="1"/>
    <col min="2" max="2" width="6.140625" style="0" customWidth="1"/>
    <col min="3" max="3" width="32.57421875" style="0" customWidth="1"/>
    <col min="4" max="4" width="11.421875" style="2" customWidth="1"/>
    <col min="5" max="5" width="10.7109375" style="1" customWidth="1"/>
    <col min="6" max="6" width="11.421875" style="2" customWidth="1"/>
    <col min="7" max="7" width="11.421875" style="1" customWidth="1"/>
    <col min="8" max="8" width="16.57421875" style="2" customWidth="1"/>
    <col min="9" max="9" width="11.421875" style="1" customWidth="1"/>
  </cols>
  <sheetData>
    <row r="1" spans="3:17" s="14" customFormat="1" ht="21.75" customHeight="1">
      <c r="C1" s="13" t="s">
        <v>401</v>
      </c>
      <c r="D1" s="94"/>
      <c r="E1" s="49"/>
      <c r="F1" s="95"/>
      <c r="G1" s="95"/>
      <c r="H1" s="68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96"/>
      <c r="E2" s="51"/>
      <c r="F2" s="96"/>
      <c r="G2" s="51"/>
      <c r="H2" s="96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406</v>
      </c>
      <c r="D3" s="96"/>
      <c r="E3" s="51"/>
      <c r="F3" s="96"/>
      <c r="G3" s="51"/>
      <c r="H3" s="96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68"/>
      <c r="E4" s="52"/>
      <c r="F4" s="68"/>
      <c r="G4" s="52"/>
      <c r="H4" s="68"/>
      <c r="I4" s="52"/>
    </row>
    <row r="5" spans="3:9" s="14" customFormat="1" ht="12.75" customHeight="1">
      <c r="C5" s="19" t="s">
        <v>1</v>
      </c>
      <c r="D5" s="97"/>
      <c r="E5" s="53"/>
      <c r="F5" s="97"/>
      <c r="G5" s="53"/>
      <c r="H5" s="97"/>
      <c r="I5" s="52"/>
    </row>
    <row r="6" spans="3:9" s="14" customFormat="1" ht="12.75" customHeight="1">
      <c r="C6" s="21" t="s">
        <v>0</v>
      </c>
      <c r="D6" s="68"/>
      <c r="E6" s="52"/>
      <c r="F6" s="68"/>
      <c r="G6" s="52"/>
      <c r="H6" s="68"/>
      <c r="I6" s="52"/>
    </row>
    <row r="7" spans="4:9" s="14" customFormat="1" ht="12.75">
      <c r="D7" s="68"/>
      <c r="E7" s="52"/>
      <c r="F7" s="68"/>
      <c r="G7" s="52"/>
      <c r="H7" s="68"/>
      <c r="I7" s="52"/>
    </row>
    <row r="8" spans="3:9" s="14" customFormat="1" ht="12.75">
      <c r="C8" s="22" t="s">
        <v>76</v>
      </c>
      <c r="D8" s="68"/>
      <c r="E8" s="52"/>
      <c r="F8" s="68"/>
      <c r="G8" s="52"/>
      <c r="H8" s="68"/>
      <c r="I8" s="52"/>
    </row>
    <row r="9" spans="4:9" s="14" customFormat="1" ht="13.5" thickBot="1">
      <c r="D9" s="68"/>
      <c r="E9" s="52"/>
      <c r="F9" s="68"/>
      <c r="G9" s="52"/>
      <c r="H9" s="68"/>
      <c r="I9" s="52"/>
    </row>
    <row r="10" spans="3:9" s="88" customFormat="1" ht="13.5" thickBot="1">
      <c r="C10" s="85" t="s">
        <v>88</v>
      </c>
      <c r="D10" s="98" t="s">
        <v>89</v>
      </c>
      <c r="E10" s="86" t="s">
        <v>90</v>
      </c>
      <c r="F10" s="98" t="s">
        <v>91</v>
      </c>
      <c r="G10" s="86" t="s">
        <v>90</v>
      </c>
      <c r="H10" s="98" t="s">
        <v>92</v>
      </c>
      <c r="I10" s="87" t="s">
        <v>90</v>
      </c>
    </row>
    <row r="11" spans="3:9" s="14" customFormat="1" ht="12.75">
      <c r="C11" s="28"/>
      <c r="D11" s="99"/>
      <c r="E11" s="57"/>
      <c r="F11" s="99"/>
      <c r="G11" s="57"/>
      <c r="H11" s="99"/>
      <c r="I11" s="58"/>
    </row>
    <row r="12" spans="3:9" s="14" customFormat="1" ht="12.75">
      <c r="C12" s="31" t="s">
        <v>2</v>
      </c>
      <c r="D12" s="59">
        <v>23</v>
      </c>
      <c r="E12" s="76" t="s">
        <v>163</v>
      </c>
      <c r="F12" s="59">
        <v>17</v>
      </c>
      <c r="G12" s="76" t="s">
        <v>164</v>
      </c>
      <c r="H12" s="59">
        <v>40</v>
      </c>
      <c r="I12" s="89" t="s">
        <v>165</v>
      </c>
    </row>
    <row r="13" spans="3:9" s="14" customFormat="1" ht="12.75">
      <c r="C13" s="31" t="s">
        <v>28</v>
      </c>
      <c r="D13" s="59">
        <v>1</v>
      </c>
      <c r="E13" s="76" t="s">
        <v>122</v>
      </c>
      <c r="F13" s="59">
        <v>0</v>
      </c>
      <c r="G13" s="76" t="s">
        <v>123</v>
      </c>
      <c r="H13" s="59">
        <v>1</v>
      </c>
      <c r="I13" s="89" t="s">
        <v>123</v>
      </c>
    </row>
    <row r="14" spans="3:9" s="14" customFormat="1" ht="12.75">
      <c r="C14" s="31" t="s">
        <v>67</v>
      </c>
      <c r="D14" s="59">
        <v>1</v>
      </c>
      <c r="E14" s="76" t="s">
        <v>96</v>
      </c>
      <c r="F14" s="59">
        <v>1</v>
      </c>
      <c r="G14" s="76" t="s">
        <v>96</v>
      </c>
      <c r="H14" s="59">
        <v>2</v>
      </c>
      <c r="I14" s="89" t="s">
        <v>97</v>
      </c>
    </row>
    <row r="15" spans="3:9" s="14" customFormat="1" ht="12.75">
      <c r="C15" s="31" t="s">
        <v>39</v>
      </c>
      <c r="D15" s="59">
        <v>0</v>
      </c>
      <c r="E15" s="76" t="s">
        <v>123</v>
      </c>
      <c r="F15" s="59">
        <v>1</v>
      </c>
      <c r="G15" s="76" t="s">
        <v>122</v>
      </c>
      <c r="H15" s="59">
        <v>1</v>
      </c>
      <c r="I15" s="89" t="s">
        <v>123</v>
      </c>
    </row>
    <row r="16" spans="3:9" s="14" customFormat="1" ht="12.75">
      <c r="C16" s="31" t="s">
        <v>20</v>
      </c>
      <c r="D16" s="59">
        <v>6</v>
      </c>
      <c r="E16" s="76" t="s">
        <v>166</v>
      </c>
      <c r="F16" s="59">
        <v>11</v>
      </c>
      <c r="G16" s="76" t="s">
        <v>167</v>
      </c>
      <c r="H16" s="59">
        <v>17</v>
      </c>
      <c r="I16" s="89" t="s">
        <v>121</v>
      </c>
    </row>
    <row r="17" spans="3:9" s="14" customFormat="1" ht="12.75">
      <c r="C17" s="31" t="s">
        <v>392</v>
      </c>
      <c r="D17" s="59">
        <v>12</v>
      </c>
      <c r="E17" s="76" t="s">
        <v>96</v>
      </c>
      <c r="F17" s="59">
        <v>12</v>
      </c>
      <c r="G17" s="76" t="s">
        <v>96</v>
      </c>
      <c r="H17" s="59">
        <v>24</v>
      </c>
      <c r="I17" s="89" t="s">
        <v>117</v>
      </c>
    </row>
    <row r="18" spans="3:9" s="14" customFormat="1" ht="12.75">
      <c r="C18" s="31" t="s">
        <v>69</v>
      </c>
      <c r="D18" s="59">
        <v>10221</v>
      </c>
      <c r="E18" s="76" t="s">
        <v>168</v>
      </c>
      <c r="F18" s="59">
        <v>10301</v>
      </c>
      <c r="G18" s="76" t="s">
        <v>169</v>
      </c>
      <c r="H18" s="59">
        <v>20522</v>
      </c>
      <c r="I18" s="89" t="s">
        <v>170</v>
      </c>
    </row>
    <row r="19" spans="3:9" s="14" customFormat="1" ht="12.75">
      <c r="C19" s="31" t="s">
        <v>33</v>
      </c>
      <c r="D19" s="59">
        <v>0</v>
      </c>
      <c r="E19" s="76" t="s">
        <v>123</v>
      </c>
      <c r="F19" s="59">
        <v>2</v>
      </c>
      <c r="G19" s="76" t="s">
        <v>122</v>
      </c>
      <c r="H19" s="59">
        <v>2</v>
      </c>
      <c r="I19" s="89" t="s">
        <v>97</v>
      </c>
    </row>
    <row r="20" spans="3:9" s="14" customFormat="1" ht="12.75">
      <c r="C20" s="31" t="s">
        <v>4</v>
      </c>
      <c r="D20" s="59">
        <v>15</v>
      </c>
      <c r="E20" s="76" t="s">
        <v>171</v>
      </c>
      <c r="F20" s="59">
        <v>16</v>
      </c>
      <c r="G20" s="76" t="s">
        <v>172</v>
      </c>
      <c r="H20" s="59">
        <v>31</v>
      </c>
      <c r="I20" s="89" t="s">
        <v>146</v>
      </c>
    </row>
    <row r="21" spans="3:9" s="14" customFormat="1" ht="12.75">
      <c r="C21" s="31" t="s">
        <v>16</v>
      </c>
      <c r="D21" s="59">
        <v>2</v>
      </c>
      <c r="E21" s="76" t="s">
        <v>107</v>
      </c>
      <c r="F21" s="59">
        <v>1</v>
      </c>
      <c r="G21" s="76" t="s">
        <v>108</v>
      </c>
      <c r="H21" s="59">
        <v>3</v>
      </c>
      <c r="I21" s="89" t="s">
        <v>97</v>
      </c>
    </row>
    <row r="22" spans="3:9" s="14" customFormat="1" ht="12.75">
      <c r="C22" s="31" t="s">
        <v>7</v>
      </c>
      <c r="D22" s="59">
        <v>15</v>
      </c>
      <c r="E22" s="76" t="s">
        <v>173</v>
      </c>
      <c r="F22" s="59">
        <v>4</v>
      </c>
      <c r="G22" s="76" t="s">
        <v>174</v>
      </c>
      <c r="H22" s="59">
        <v>19</v>
      </c>
      <c r="I22" s="89" t="s">
        <v>175</v>
      </c>
    </row>
    <row r="23" spans="3:9" s="14" customFormat="1" ht="12.75">
      <c r="C23" s="31" t="s">
        <v>25</v>
      </c>
      <c r="D23" s="59">
        <v>8</v>
      </c>
      <c r="E23" s="76" t="s">
        <v>176</v>
      </c>
      <c r="F23" s="59">
        <v>5</v>
      </c>
      <c r="G23" s="76" t="s">
        <v>177</v>
      </c>
      <c r="H23" s="59">
        <v>13</v>
      </c>
      <c r="I23" s="89" t="s">
        <v>153</v>
      </c>
    </row>
    <row r="24" spans="3:9" s="14" customFormat="1" ht="12.75">
      <c r="C24" s="31" t="s">
        <v>47</v>
      </c>
      <c r="D24" s="59">
        <v>9</v>
      </c>
      <c r="E24" s="76" t="s">
        <v>154</v>
      </c>
      <c r="F24" s="59">
        <v>13</v>
      </c>
      <c r="G24" s="76" t="s">
        <v>155</v>
      </c>
      <c r="H24" s="59">
        <v>22</v>
      </c>
      <c r="I24" s="89" t="s">
        <v>103</v>
      </c>
    </row>
    <row r="25" spans="3:9" s="14" customFormat="1" ht="12.75">
      <c r="C25" s="31" t="s">
        <v>8</v>
      </c>
      <c r="D25" s="59">
        <v>3</v>
      </c>
      <c r="E25" s="76" t="s">
        <v>144</v>
      </c>
      <c r="F25" s="59">
        <v>2</v>
      </c>
      <c r="G25" s="76" t="s">
        <v>145</v>
      </c>
      <c r="H25" s="59">
        <v>5</v>
      </c>
      <c r="I25" s="89" t="s">
        <v>109</v>
      </c>
    </row>
    <row r="26" spans="3:9" s="14" customFormat="1" ht="12.75">
      <c r="C26" s="31" t="s">
        <v>118</v>
      </c>
      <c r="D26" s="59">
        <v>11</v>
      </c>
      <c r="E26" s="76" t="s">
        <v>178</v>
      </c>
      <c r="F26" s="59">
        <v>8</v>
      </c>
      <c r="G26" s="76" t="s">
        <v>179</v>
      </c>
      <c r="H26" s="59">
        <v>19</v>
      </c>
      <c r="I26" s="89" t="s">
        <v>175</v>
      </c>
    </row>
    <row r="27" spans="3:9" s="14" customFormat="1" ht="12.75">
      <c r="C27" s="31" t="s">
        <v>17</v>
      </c>
      <c r="D27" s="59">
        <v>3</v>
      </c>
      <c r="E27" s="76" t="s">
        <v>180</v>
      </c>
      <c r="F27" s="59">
        <v>5</v>
      </c>
      <c r="G27" s="76" t="s">
        <v>181</v>
      </c>
      <c r="H27" s="59">
        <v>8</v>
      </c>
      <c r="I27" s="89" t="s">
        <v>136</v>
      </c>
    </row>
    <row r="28" spans="3:9" s="14" customFormat="1" ht="12.75">
      <c r="C28" s="31" t="s">
        <v>71</v>
      </c>
      <c r="D28" s="59">
        <v>0</v>
      </c>
      <c r="E28" s="76" t="s">
        <v>123</v>
      </c>
      <c r="F28" s="59">
        <v>1</v>
      </c>
      <c r="G28" s="76" t="s">
        <v>122</v>
      </c>
      <c r="H28" s="59">
        <v>1</v>
      </c>
      <c r="I28" s="89" t="s">
        <v>123</v>
      </c>
    </row>
    <row r="29" spans="3:9" s="14" customFormat="1" ht="12.75">
      <c r="C29" s="31" t="s">
        <v>10</v>
      </c>
      <c r="D29" s="59">
        <v>2</v>
      </c>
      <c r="E29" s="76" t="s">
        <v>122</v>
      </c>
      <c r="F29" s="59">
        <v>0</v>
      </c>
      <c r="G29" s="76" t="s">
        <v>123</v>
      </c>
      <c r="H29" s="59">
        <v>2</v>
      </c>
      <c r="I29" s="89" t="s">
        <v>97</v>
      </c>
    </row>
    <row r="30" spans="3:9" s="14" customFormat="1" ht="12.75">
      <c r="C30" s="31" t="s">
        <v>26</v>
      </c>
      <c r="D30" s="59">
        <v>1</v>
      </c>
      <c r="E30" s="76" t="s">
        <v>108</v>
      </c>
      <c r="F30" s="59">
        <v>2</v>
      </c>
      <c r="G30" s="76" t="s">
        <v>107</v>
      </c>
      <c r="H30" s="59">
        <v>3</v>
      </c>
      <c r="I30" s="89" t="s">
        <v>97</v>
      </c>
    </row>
    <row r="31" spans="3:9" s="14" customFormat="1" ht="12.75">
      <c r="C31" s="31" t="s">
        <v>12</v>
      </c>
      <c r="D31" s="59">
        <v>9</v>
      </c>
      <c r="E31" s="76" t="s">
        <v>182</v>
      </c>
      <c r="F31" s="59">
        <v>8</v>
      </c>
      <c r="G31" s="76" t="s">
        <v>183</v>
      </c>
      <c r="H31" s="59">
        <v>17</v>
      </c>
      <c r="I31" s="89" t="s">
        <v>121</v>
      </c>
    </row>
    <row r="32" spans="3:9" s="14" customFormat="1" ht="12.75">
      <c r="C32" s="35" t="s">
        <v>124</v>
      </c>
      <c r="D32" s="43">
        <f>SUM(D12:D31)</f>
        <v>10342</v>
      </c>
      <c r="E32" s="43"/>
      <c r="F32" s="43">
        <f>SUM(F12:F31)</f>
        <v>10410</v>
      </c>
      <c r="G32" s="43"/>
      <c r="H32" s="43">
        <f>SUM(H12:H31)</f>
        <v>20752</v>
      </c>
      <c r="I32" s="89"/>
    </row>
    <row r="33" spans="3:9" s="14" customFormat="1" ht="12.75">
      <c r="C33" s="31"/>
      <c r="D33" s="59"/>
      <c r="E33" s="76"/>
      <c r="F33" s="59"/>
      <c r="G33" s="76"/>
      <c r="H33" s="59"/>
      <c r="I33" s="89"/>
    </row>
    <row r="34" spans="3:9" s="14" customFormat="1" ht="12.75">
      <c r="C34" s="31" t="s">
        <v>395</v>
      </c>
      <c r="D34" s="59">
        <v>1</v>
      </c>
      <c r="E34" s="76" t="s">
        <v>125</v>
      </c>
      <c r="F34" s="59">
        <v>3</v>
      </c>
      <c r="G34" s="76" t="s">
        <v>126</v>
      </c>
      <c r="H34" s="59">
        <v>4</v>
      </c>
      <c r="I34" s="89" t="s">
        <v>109</v>
      </c>
    </row>
    <row r="35" spans="3:9" s="14" customFormat="1" ht="12.75">
      <c r="C35" s="31" t="s">
        <v>6</v>
      </c>
      <c r="D35" s="59">
        <v>273</v>
      </c>
      <c r="E35" s="76" t="s">
        <v>184</v>
      </c>
      <c r="F35" s="59">
        <v>172</v>
      </c>
      <c r="G35" s="76" t="s">
        <v>185</v>
      </c>
      <c r="H35" s="59">
        <v>445</v>
      </c>
      <c r="I35" s="89" t="s">
        <v>186</v>
      </c>
    </row>
    <row r="36" spans="3:9" s="14" customFormat="1" ht="12.75">
      <c r="C36" s="31" t="s">
        <v>11</v>
      </c>
      <c r="D36" s="59">
        <v>1</v>
      </c>
      <c r="E36" s="76" t="s">
        <v>122</v>
      </c>
      <c r="F36" s="59">
        <v>0</v>
      </c>
      <c r="G36" s="76" t="s">
        <v>123</v>
      </c>
      <c r="H36" s="59">
        <v>1</v>
      </c>
      <c r="I36" s="89" t="s">
        <v>123</v>
      </c>
    </row>
    <row r="37" spans="3:9" s="14" customFormat="1" ht="12.75">
      <c r="C37" s="35" t="s">
        <v>130</v>
      </c>
      <c r="D37" s="43">
        <f>SUM(D34:D36)</f>
        <v>275</v>
      </c>
      <c r="E37" s="43"/>
      <c r="F37" s="43">
        <f>SUM(F34:F36)</f>
        <v>175</v>
      </c>
      <c r="G37" s="43"/>
      <c r="H37" s="43">
        <f>SUM(H34:H36)</f>
        <v>450</v>
      </c>
      <c r="I37" s="89"/>
    </row>
    <row r="38" spans="3:9" s="14" customFormat="1" ht="12.75">
      <c r="C38" s="31"/>
      <c r="D38" s="59"/>
      <c r="E38" s="76"/>
      <c r="F38" s="59"/>
      <c r="G38" s="76"/>
      <c r="H38" s="59"/>
      <c r="I38" s="89"/>
    </row>
    <row r="39" spans="3:9" s="14" customFormat="1" ht="12.75">
      <c r="C39" s="31" t="s">
        <v>41</v>
      </c>
      <c r="D39" s="59">
        <v>2</v>
      </c>
      <c r="E39" s="76" t="s">
        <v>107</v>
      </c>
      <c r="F39" s="59">
        <v>1</v>
      </c>
      <c r="G39" s="76" t="s">
        <v>108</v>
      </c>
      <c r="H39" s="59">
        <v>3</v>
      </c>
      <c r="I39" s="89" t="s">
        <v>97</v>
      </c>
    </row>
    <row r="40" spans="3:9" s="14" customFormat="1" ht="12.75">
      <c r="C40" s="31" t="s">
        <v>14</v>
      </c>
      <c r="D40" s="59">
        <v>1</v>
      </c>
      <c r="E40" s="76" t="s">
        <v>187</v>
      </c>
      <c r="F40" s="59">
        <v>4</v>
      </c>
      <c r="G40" s="76" t="s">
        <v>188</v>
      </c>
      <c r="H40" s="59">
        <v>5</v>
      </c>
      <c r="I40" s="89" t="s">
        <v>109</v>
      </c>
    </row>
    <row r="41" spans="3:9" s="14" customFormat="1" ht="12.75">
      <c r="C41" s="31" t="s">
        <v>30</v>
      </c>
      <c r="D41" s="59">
        <v>0</v>
      </c>
      <c r="E41" s="76" t="s">
        <v>123</v>
      </c>
      <c r="F41" s="59">
        <v>3</v>
      </c>
      <c r="G41" s="76" t="s">
        <v>122</v>
      </c>
      <c r="H41" s="59">
        <v>3</v>
      </c>
      <c r="I41" s="89" t="s">
        <v>97</v>
      </c>
    </row>
    <row r="42" spans="3:9" s="14" customFormat="1" ht="12.75">
      <c r="C42" s="31" t="s">
        <v>23</v>
      </c>
      <c r="D42" s="59">
        <v>2</v>
      </c>
      <c r="E42" s="76" t="s">
        <v>96</v>
      </c>
      <c r="F42" s="59">
        <v>2</v>
      </c>
      <c r="G42" s="76" t="s">
        <v>96</v>
      </c>
      <c r="H42" s="59">
        <v>4</v>
      </c>
      <c r="I42" s="89" t="s">
        <v>109</v>
      </c>
    </row>
    <row r="43" spans="3:9" s="14" customFormat="1" ht="12.75">
      <c r="C43" s="31" t="s">
        <v>15</v>
      </c>
      <c r="D43" s="59">
        <v>0</v>
      </c>
      <c r="E43" s="76" t="s">
        <v>123</v>
      </c>
      <c r="F43" s="59">
        <v>1</v>
      </c>
      <c r="G43" s="76" t="s">
        <v>122</v>
      </c>
      <c r="H43" s="59">
        <v>1</v>
      </c>
      <c r="I43" s="89" t="s">
        <v>123</v>
      </c>
    </row>
    <row r="44" spans="3:9" s="14" customFormat="1" ht="12.75">
      <c r="C44" s="31" t="s">
        <v>45</v>
      </c>
      <c r="D44" s="59">
        <v>0</v>
      </c>
      <c r="E44" s="76" t="s">
        <v>123</v>
      </c>
      <c r="F44" s="59">
        <v>1</v>
      </c>
      <c r="G44" s="76" t="s">
        <v>122</v>
      </c>
      <c r="H44" s="59">
        <v>1</v>
      </c>
      <c r="I44" s="89" t="s">
        <v>123</v>
      </c>
    </row>
    <row r="45" spans="3:9" s="14" customFormat="1" ht="12.75">
      <c r="C45" s="31" t="s">
        <v>5</v>
      </c>
      <c r="D45" s="59">
        <v>0</v>
      </c>
      <c r="E45" s="76" t="s">
        <v>123</v>
      </c>
      <c r="F45" s="59">
        <v>4</v>
      </c>
      <c r="G45" s="76" t="s">
        <v>122</v>
      </c>
      <c r="H45" s="59">
        <v>4</v>
      </c>
      <c r="I45" s="89" t="s">
        <v>109</v>
      </c>
    </row>
    <row r="46" spans="3:9" s="14" customFormat="1" ht="12.75">
      <c r="C46" s="31" t="s">
        <v>9</v>
      </c>
      <c r="D46" s="59">
        <v>3</v>
      </c>
      <c r="E46" s="76" t="s">
        <v>98</v>
      </c>
      <c r="F46" s="59">
        <v>11</v>
      </c>
      <c r="G46" s="76" t="s">
        <v>99</v>
      </c>
      <c r="H46" s="59">
        <v>14</v>
      </c>
      <c r="I46" s="89" t="s">
        <v>100</v>
      </c>
    </row>
    <row r="47" spans="3:9" s="14" customFormat="1" ht="12.75">
      <c r="C47" s="40" t="s">
        <v>133</v>
      </c>
      <c r="D47" s="43">
        <f>SUM(D39:D46)</f>
        <v>8</v>
      </c>
      <c r="E47" s="43"/>
      <c r="F47" s="43">
        <f>SUM(F39:F46)</f>
        <v>27</v>
      </c>
      <c r="G47" s="43"/>
      <c r="H47" s="43">
        <f>SUM(H39:H46)</f>
        <v>35</v>
      </c>
      <c r="I47" s="89"/>
    </row>
    <row r="48" spans="3:9" s="14" customFormat="1" ht="12.75">
      <c r="C48" s="31"/>
      <c r="D48" s="59"/>
      <c r="E48" s="76"/>
      <c r="F48" s="59"/>
      <c r="G48" s="76"/>
      <c r="H48" s="59"/>
      <c r="I48" s="89"/>
    </row>
    <row r="49" spans="3:9" s="14" customFormat="1" ht="12.75">
      <c r="C49" s="31" t="s">
        <v>13</v>
      </c>
      <c r="D49" s="59">
        <v>4</v>
      </c>
      <c r="E49" s="76" t="s">
        <v>138</v>
      </c>
      <c r="F49" s="59">
        <v>5</v>
      </c>
      <c r="G49" s="76" t="s">
        <v>137</v>
      </c>
      <c r="H49" s="59">
        <v>9</v>
      </c>
      <c r="I49" s="89" t="s">
        <v>136</v>
      </c>
    </row>
    <row r="50" spans="3:9" s="14" customFormat="1" ht="12.75">
      <c r="C50" s="31" t="s">
        <v>3</v>
      </c>
      <c r="D50" s="59">
        <v>2</v>
      </c>
      <c r="E50" s="76" t="s">
        <v>96</v>
      </c>
      <c r="F50" s="59">
        <v>2</v>
      </c>
      <c r="G50" s="76" t="s">
        <v>96</v>
      </c>
      <c r="H50" s="59">
        <v>4</v>
      </c>
      <c r="I50" s="89" t="s">
        <v>109</v>
      </c>
    </row>
    <row r="51" spans="3:9" s="14" customFormat="1" ht="12.75">
      <c r="C51" s="31" t="s">
        <v>42</v>
      </c>
      <c r="D51" s="59">
        <v>5</v>
      </c>
      <c r="E51" s="76" t="s">
        <v>108</v>
      </c>
      <c r="F51" s="59">
        <v>10</v>
      </c>
      <c r="G51" s="76" t="s">
        <v>107</v>
      </c>
      <c r="H51" s="59">
        <v>15</v>
      </c>
      <c r="I51" s="89" t="s">
        <v>100</v>
      </c>
    </row>
    <row r="52" spans="3:9" s="14" customFormat="1" ht="12.75">
      <c r="C52" s="31" t="s">
        <v>43</v>
      </c>
      <c r="D52" s="59">
        <v>1</v>
      </c>
      <c r="E52" s="76" t="s">
        <v>125</v>
      </c>
      <c r="F52" s="59">
        <v>3</v>
      </c>
      <c r="G52" s="76" t="s">
        <v>126</v>
      </c>
      <c r="H52" s="59">
        <v>4</v>
      </c>
      <c r="I52" s="89" t="s">
        <v>109</v>
      </c>
    </row>
    <row r="53" spans="3:9" s="14" customFormat="1" ht="12.75">
      <c r="C53" s="31" t="s">
        <v>189</v>
      </c>
      <c r="D53" s="59">
        <v>0</v>
      </c>
      <c r="E53" s="76" t="s">
        <v>123</v>
      </c>
      <c r="F53" s="59">
        <v>1</v>
      </c>
      <c r="G53" s="76" t="s">
        <v>122</v>
      </c>
      <c r="H53" s="59">
        <v>1</v>
      </c>
      <c r="I53" s="89" t="s">
        <v>123</v>
      </c>
    </row>
    <row r="54" spans="3:9" s="14" customFormat="1" ht="12.75">
      <c r="C54" s="31" t="s">
        <v>19</v>
      </c>
      <c r="D54" s="59">
        <v>2</v>
      </c>
      <c r="E54" s="76" t="s">
        <v>145</v>
      </c>
      <c r="F54" s="59">
        <v>3</v>
      </c>
      <c r="G54" s="76" t="s">
        <v>144</v>
      </c>
      <c r="H54" s="59">
        <v>5</v>
      </c>
      <c r="I54" s="89" t="s">
        <v>109</v>
      </c>
    </row>
    <row r="55" spans="3:9" s="14" customFormat="1" ht="12.75">
      <c r="C55" s="31" t="s">
        <v>48</v>
      </c>
      <c r="D55" s="59">
        <v>2</v>
      </c>
      <c r="E55" s="76" t="s">
        <v>107</v>
      </c>
      <c r="F55" s="59">
        <v>1</v>
      </c>
      <c r="G55" s="76" t="s">
        <v>108</v>
      </c>
      <c r="H55" s="59">
        <v>3</v>
      </c>
      <c r="I55" s="89" t="s">
        <v>97</v>
      </c>
    </row>
    <row r="56" spans="3:9" s="14" customFormat="1" ht="12.75">
      <c r="C56" s="31" t="s">
        <v>49</v>
      </c>
      <c r="D56" s="59">
        <v>4</v>
      </c>
      <c r="E56" s="76" t="s">
        <v>116</v>
      </c>
      <c r="F56" s="59">
        <v>3</v>
      </c>
      <c r="G56" s="76" t="s">
        <v>115</v>
      </c>
      <c r="H56" s="59">
        <v>7</v>
      </c>
      <c r="I56" s="89" t="s">
        <v>141</v>
      </c>
    </row>
    <row r="57" spans="3:9" s="14" customFormat="1" ht="12.75">
      <c r="C57" s="31" t="s">
        <v>22</v>
      </c>
      <c r="D57" s="59">
        <v>3</v>
      </c>
      <c r="E57" s="76" t="s">
        <v>180</v>
      </c>
      <c r="F57" s="59">
        <v>5</v>
      </c>
      <c r="G57" s="76" t="s">
        <v>181</v>
      </c>
      <c r="H57" s="59">
        <v>8</v>
      </c>
      <c r="I57" s="89" t="s">
        <v>136</v>
      </c>
    </row>
    <row r="58" spans="3:9" s="14" customFormat="1" ht="12.75">
      <c r="C58" s="40" t="s">
        <v>139</v>
      </c>
      <c r="D58" s="43">
        <f>SUM(D49:D57)</f>
        <v>23</v>
      </c>
      <c r="E58" s="43"/>
      <c r="F58" s="43">
        <f>SUM(F49:F57)</f>
        <v>33</v>
      </c>
      <c r="G58" s="43"/>
      <c r="H58" s="43">
        <f>SUM(H49:H57)</f>
        <v>56</v>
      </c>
      <c r="I58" s="89"/>
    </row>
    <row r="59" spans="3:9" s="14" customFormat="1" ht="12.75">
      <c r="C59" s="31"/>
      <c r="D59" s="59"/>
      <c r="E59" s="76"/>
      <c r="F59" s="59"/>
      <c r="G59" s="76"/>
      <c r="H59" s="59"/>
      <c r="I59" s="89"/>
    </row>
    <row r="60" spans="3:9" s="14" customFormat="1" ht="12.75">
      <c r="C60" s="31" t="s">
        <v>52</v>
      </c>
      <c r="D60" s="59">
        <v>1</v>
      </c>
      <c r="E60" s="76" t="s">
        <v>122</v>
      </c>
      <c r="F60" s="59">
        <v>0</v>
      </c>
      <c r="G60" s="76" t="s">
        <v>123</v>
      </c>
      <c r="H60" s="59">
        <v>1</v>
      </c>
      <c r="I60" s="89" t="s">
        <v>123</v>
      </c>
    </row>
    <row r="61" spans="3:9" s="14" customFormat="1" ht="12.75">
      <c r="C61" s="31" t="s">
        <v>44</v>
      </c>
      <c r="D61" s="59">
        <v>0</v>
      </c>
      <c r="E61" s="76" t="s">
        <v>123</v>
      </c>
      <c r="F61" s="59">
        <v>2</v>
      </c>
      <c r="G61" s="76" t="s">
        <v>122</v>
      </c>
      <c r="H61" s="59">
        <v>2</v>
      </c>
      <c r="I61" s="89" t="s">
        <v>97</v>
      </c>
    </row>
    <row r="62" spans="3:9" s="14" customFormat="1" ht="12.75">
      <c r="C62" s="31" t="s">
        <v>27</v>
      </c>
      <c r="D62" s="59">
        <v>1</v>
      </c>
      <c r="E62" s="76" t="s">
        <v>125</v>
      </c>
      <c r="F62" s="59">
        <v>3</v>
      </c>
      <c r="G62" s="76" t="s">
        <v>126</v>
      </c>
      <c r="H62" s="59">
        <v>4</v>
      </c>
      <c r="I62" s="89" t="s">
        <v>109</v>
      </c>
    </row>
    <row r="63" spans="3:9" s="14" customFormat="1" ht="12.75">
      <c r="C63" s="31" t="s">
        <v>21</v>
      </c>
      <c r="D63" s="59">
        <v>4</v>
      </c>
      <c r="E63" s="76" t="s">
        <v>116</v>
      </c>
      <c r="F63" s="59">
        <v>3</v>
      </c>
      <c r="G63" s="76" t="s">
        <v>115</v>
      </c>
      <c r="H63" s="59">
        <v>7</v>
      </c>
      <c r="I63" s="89" t="s">
        <v>141</v>
      </c>
    </row>
    <row r="64" spans="3:9" s="14" customFormat="1" ht="12.75">
      <c r="C64" s="40" t="s">
        <v>142</v>
      </c>
      <c r="D64" s="43">
        <f>SUM(D60:D63)</f>
        <v>6</v>
      </c>
      <c r="E64" s="43"/>
      <c r="F64" s="43">
        <f>SUM(F60:F63)</f>
        <v>8</v>
      </c>
      <c r="G64" s="43"/>
      <c r="H64" s="43">
        <f>SUM(H60:H63)</f>
        <v>14</v>
      </c>
      <c r="I64" s="89"/>
    </row>
    <row r="65" spans="3:9" s="14" customFormat="1" ht="12.75">
      <c r="C65" s="31"/>
      <c r="D65" s="59"/>
      <c r="E65" s="76"/>
      <c r="F65" s="59"/>
      <c r="G65" s="76"/>
      <c r="H65" s="59"/>
      <c r="I65" s="89"/>
    </row>
    <row r="66" spans="3:9" s="14" customFormat="1" ht="12.75">
      <c r="C66" s="40" t="s">
        <v>92</v>
      </c>
      <c r="D66" s="36">
        <f>SUM(D12:D63)-D58-D47-D37-D32</f>
        <v>10654</v>
      </c>
      <c r="E66" s="69">
        <v>0.5</v>
      </c>
      <c r="F66" s="36">
        <f>SUM(F12:F63)-F58-F47-F37-F32</f>
        <v>10653</v>
      </c>
      <c r="G66" s="69">
        <v>0.5</v>
      </c>
      <c r="H66" s="36">
        <f>SUM(H12:H63)-H58-H47-H37-H32</f>
        <v>21307</v>
      </c>
      <c r="I66" s="66">
        <v>1</v>
      </c>
    </row>
    <row r="67" spans="3:9" s="14" customFormat="1" ht="12.75">
      <c r="C67" s="31"/>
      <c r="D67" s="59"/>
      <c r="E67" s="76"/>
      <c r="F67" s="59"/>
      <c r="G67" s="76"/>
      <c r="H67" s="59"/>
      <c r="I67" s="89"/>
    </row>
    <row r="68" spans="3:9" s="14" customFormat="1" ht="13.5" thickBot="1">
      <c r="C68" s="46"/>
      <c r="D68" s="70"/>
      <c r="E68" s="91"/>
      <c r="F68" s="70"/>
      <c r="G68" s="91"/>
      <c r="H68" s="70"/>
      <c r="I68" s="92"/>
    </row>
    <row r="69" spans="4:9" s="14" customFormat="1" ht="12.75">
      <c r="D69" s="68"/>
      <c r="E69" s="52"/>
      <c r="F69" s="68"/>
      <c r="G69" s="52"/>
      <c r="H69" s="68"/>
      <c r="I69" s="52"/>
    </row>
    <row r="70" spans="4:9" s="14" customFormat="1" ht="12.75">
      <c r="D70" s="68"/>
      <c r="E70" s="52"/>
      <c r="F70" s="68"/>
      <c r="G70" s="52"/>
      <c r="H70" s="68"/>
      <c r="I70" s="52"/>
    </row>
  </sheetData>
  <printOptions/>
  <pageMargins left="0.7" right="0.75" top="0.34" bottom="1" header="0" footer="0"/>
  <pageSetup fitToHeight="1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4"/>
  <sheetViews>
    <sheetView workbookViewId="0" topLeftCell="A38">
      <selection activeCell="K20" sqref="K20"/>
    </sheetView>
  </sheetViews>
  <sheetFormatPr defaultColWidth="11.421875" defaultRowHeight="12.75"/>
  <cols>
    <col min="1" max="1" width="7.421875" style="0" customWidth="1"/>
    <col min="2" max="2" width="6.8515625" style="0" customWidth="1"/>
    <col min="3" max="3" width="30.57421875" style="0" customWidth="1"/>
    <col min="4" max="4" width="11.421875" style="2" customWidth="1"/>
    <col min="5" max="5" width="9.7109375" style="3" customWidth="1"/>
    <col min="6" max="6" width="11.421875" style="2" customWidth="1"/>
    <col min="7" max="7" width="9.8515625" style="1" customWidth="1"/>
    <col min="8" max="8" width="17.28125" style="2" customWidth="1"/>
    <col min="9" max="9" width="10.7109375" style="3" customWidth="1"/>
  </cols>
  <sheetData>
    <row r="1" spans="3:17" s="14" customFormat="1" ht="21.75" customHeight="1">
      <c r="C1" s="13" t="s">
        <v>401</v>
      </c>
      <c r="D1" s="94"/>
      <c r="E1" s="100"/>
      <c r="F1" s="95"/>
      <c r="G1" s="95"/>
      <c r="H1" s="68"/>
      <c r="I1" s="101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96"/>
      <c r="E2" s="102"/>
      <c r="F2" s="96"/>
      <c r="G2" s="51"/>
      <c r="H2" s="96"/>
      <c r="I2" s="102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407</v>
      </c>
      <c r="D3" s="96"/>
      <c r="E3" s="102"/>
      <c r="F3" s="96"/>
      <c r="G3" s="51"/>
      <c r="H3" s="96"/>
      <c r="I3" s="102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68"/>
      <c r="E4" s="73"/>
      <c r="F4" s="68"/>
      <c r="G4" s="52"/>
      <c r="H4" s="68"/>
      <c r="I4" s="73"/>
    </row>
    <row r="5" spans="3:9" s="14" customFormat="1" ht="12.75" customHeight="1">
      <c r="C5" s="19" t="s">
        <v>1</v>
      </c>
      <c r="D5" s="97"/>
      <c r="E5" s="103"/>
      <c r="F5" s="97"/>
      <c r="G5" s="53"/>
      <c r="H5" s="97"/>
      <c r="I5" s="73"/>
    </row>
    <row r="6" spans="3:9" s="14" customFormat="1" ht="12.75" customHeight="1">
      <c r="C6" s="21" t="s">
        <v>0</v>
      </c>
      <c r="D6" s="68"/>
      <c r="E6" s="73"/>
      <c r="F6" s="68"/>
      <c r="G6" s="52"/>
      <c r="H6" s="68"/>
      <c r="I6" s="73"/>
    </row>
    <row r="7" spans="4:9" s="14" customFormat="1" ht="12.75">
      <c r="D7" s="68"/>
      <c r="E7" s="73"/>
      <c r="F7" s="68"/>
      <c r="G7" s="52"/>
      <c r="H7" s="68"/>
      <c r="I7" s="73"/>
    </row>
    <row r="8" spans="3:9" s="14" customFormat="1" ht="12.75">
      <c r="C8" s="22" t="s">
        <v>76</v>
      </c>
      <c r="D8" s="68"/>
      <c r="E8" s="73"/>
      <c r="F8" s="68"/>
      <c r="G8" s="52"/>
      <c r="H8" s="68"/>
      <c r="I8" s="73"/>
    </row>
    <row r="9" spans="4:9" s="14" customFormat="1" ht="13.5" thickBot="1">
      <c r="D9" s="68"/>
      <c r="E9" s="73"/>
      <c r="F9" s="68"/>
      <c r="G9" s="52"/>
      <c r="H9" s="68"/>
      <c r="I9" s="73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86" t="s">
        <v>90</v>
      </c>
      <c r="H10" s="98" t="s">
        <v>92</v>
      </c>
      <c r="I10" s="105" t="s">
        <v>90</v>
      </c>
    </row>
    <row r="11" spans="3:9" s="14" customFormat="1" ht="12.75">
      <c r="C11" s="28"/>
      <c r="D11" s="99"/>
      <c r="E11" s="106"/>
      <c r="F11" s="99"/>
      <c r="G11" s="57"/>
      <c r="H11" s="99"/>
      <c r="I11" s="107"/>
    </row>
    <row r="12" spans="3:9" s="14" customFormat="1" ht="12.75">
      <c r="C12" s="31" t="s">
        <v>2</v>
      </c>
      <c r="D12" s="59">
        <v>26</v>
      </c>
      <c r="E12" s="60" t="s">
        <v>190</v>
      </c>
      <c r="F12" s="59">
        <v>19</v>
      </c>
      <c r="G12" s="76" t="s">
        <v>191</v>
      </c>
      <c r="H12" s="59">
        <v>45</v>
      </c>
      <c r="I12" s="61" t="s">
        <v>192</v>
      </c>
    </row>
    <row r="13" spans="3:9" s="14" customFormat="1" ht="12.75">
      <c r="C13" s="31" t="s">
        <v>28</v>
      </c>
      <c r="D13" s="59">
        <v>1</v>
      </c>
      <c r="E13" s="60" t="s">
        <v>122</v>
      </c>
      <c r="F13" s="59">
        <v>0</v>
      </c>
      <c r="G13" s="76" t="s">
        <v>123</v>
      </c>
      <c r="H13" s="59">
        <v>1</v>
      </c>
      <c r="I13" s="61" t="s">
        <v>123</v>
      </c>
    </row>
    <row r="14" spans="3:9" s="14" customFormat="1" ht="12.75">
      <c r="C14" s="31" t="s">
        <v>67</v>
      </c>
      <c r="D14" s="59">
        <v>1</v>
      </c>
      <c r="E14" s="60" t="s">
        <v>96</v>
      </c>
      <c r="F14" s="59">
        <v>1</v>
      </c>
      <c r="G14" s="76" t="s">
        <v>96</v>
      </c>
      <c r="H14" s="59">
        <v>2</v>
      </c>
      <c r="I14" s="61" t="s">
        <v>97</v>
      </c>
    </row>
    <row r="15" spans="3:9" s="14" customFormat="1" ht="12.75">
      <c r="C15" s="31" t="s">
        <v>39</v>
      </c>
      <c r="D15" s="59">
        <v>0</v>
      </c>
      <c r="E15" s="60" t="s">
        <v>123</v>
      </c>
      <c r="F15" s="59">
        <v>1</v>
      </c>
      <c r="G15" s="76" t="s">
        <v>122</v>
      </c>
      <c r="H15" s="59">
        <v>1</v>
      </c>
      <c r="I15" s="61" t="s">
        <v>123</v>
      </c>
    </row>
    <row r="16" spans="3:9" s="14" customFormat="1" ht="12.75">
      <c r="C16" s="31" t="s">
        <v>20</v>
      </c>
      <c r="D16" s="59">
        <v>5</v>
      </c>
      <c r="E16" s="60" t="s">
        <v>108</v>
      </c>
      <c r="F16" s="59">
        <v>10</v>
      </c>
      <c r="G16" s="76" t="s">
        <v>107</v>
      </c>
      <c r="H16" s="59">
        <v>15</v>
      </c>
      <c r="I16" s="61" t="s">
        <v>100</v>
      </c>
    </row>
    <row r="17" spans="3:9" s="14" customFormat="1" ht="12.75">
      <c r="C17" s="31" t="s">
        <v>392</v>
      </c>
      <c r="D17" s="59">
        <v>13</v>
      </c>
      <c r="E17" s="60" t="s">
        <v>193</v>
      </c>
      <c r="F17" s="59">
        <v>12</v>
      </c>
      <c r="G17" s="76" t="s">
        <v>194</v>
      </c>
      <c r="H17" s="59">
        <v>25</v>
      </c>
      <c r="I17" s="61" t="s">
        <v>117</v>
      </c>
    </row>
    <row r="18" spans="3:9" s="14" customFormat="1" ht="12.75">
      <c r="C18" s="31" t="s">
        <v>195</v>
      </c>
      <c r="D18" s="59">
        <v>1</v>
      </c>
      <c r="E18" s="60" t="s">
        <v>122</v>
      </c>
      <c r="F18" s="59">
        <v>0</v>
      </c>
      <c r="G18" s="76" t="s">
        <v>123</v>
      </c>
      <c r="H18" s="59">
        <v>1</v>
      </c>
      <c r="I18" s="61" t="s">
        <v>123</v>
      </c>
    </row>
    <row r="19" spans="3:9" s="14" customFormat="1" ht="12.75">
      <c r="C19" s="31" t="s">
        <v>69</v>
      </c>
      <c r="D19" s="59">
        <v>10781</v>
      </c>
      <c r="E19" s="60" t="s">
        <v>196</v>
      </c>
      <c r="F19" s="59">
        <v>10830</v>
      </c>
      <c r="G19" s="76" t="s">
        <v>197</v>
      </c>
      <c r="H19" s="59">
        <v>21611</v>
      </c>
      <c r="I19" s="61" t="s">
        <v>198</v>
      </c>
    </row>
    <row r="20" spans="3:9" s="14" customFormat="1" ht="12.75">
      <c r="C20" s="31" t="s">
        <v>33</v>
      </c>
      <c r="D20" s="59">
        <v>0</v>
      </c>
      <c r="E20" s="60" t="s">
        <v>123</v>
      </c>
      <c r="F20" s="59">
        <v>2</v>
      </c>
      <c r="G20" s="76" t="s">
        <v>122</v>
      </c>
      <c r="H20" s="59">
        <v>2</v>
      </c>
      <c r="I20" s="61" t="s">
        <v>97</v>
      </c>
    </row>
    <row r="21" spans="3:9" s="14" customFormat="1" ht="12.75">
      <c r="C21" s="31" t="s">
        <v>4</v>
      </c>
      <c r="D21" s="59">
        <v>20</v>
      </c>
      <c r="E21" s="60" t="s">
        <v>96</v>
      </c>
      <c r="F21" s="59">
        <v>20</v>
      </c>
      <c r="G21" s="76" t="s">
        <v>96</v>
      </c>
      <c r="H21" s="59">
        <v>40</v>
      </c>
      <c r="I21" s="61" t="s">
        <v>199</v>
      </c>
    </row>
    <row r="22" spans="3:9" s="14" customFormat="1" ht="12.75">
      <c r="C22" s="31" t="s">
        <v>16</v>
      </c>
      <c r="D22" s="59">
        <v>3</v>
      </c>
      <c r="E22" s="60" t="s">
        <v>126</v>
      </c>
      <c r="F22" s="59">
        <v>1</v>
      </c>
      <c r="G22" s="76" t="s">
        <v>125</v>
      </c>
      <c r="H22" s="59">
        <v>4</v>
      </c>
      <c r="I22" s="61" t="s">
        <v>109</v>
      </c>
    </row>
    <row r="23" spans="3:9" s="14" customFormat="1" ht="12.75">
      <c r="C23" s="31" t="s">
        <v>7</v>
      </c>
      <c r="D23" s="59">
        <v>21</v>
      </c>
      <c r="E23" s="60" t="s">
        <v>200</v>
      </c>
      <c r="F23" s="59">
        <v>8</v>
      </c>
      <c r="G23" s="76" t="s">
        <v>201</v>
      </c>
      <c r="H23" s="59">
        <v>29</v>
      </c>
      <c r="I23" s="61" t="s">
        <v>202</v>
      </c>
    </row>
    <row r="24" spans="3:9" s="14" customFormat="1" ht="12.75">
      <c r="C24" s="31" t="s">
        <v>70</v>
      </c>
      <c r="D24" s="59">
        <v>1</v>
      </c>
      <c r="E24" s="60" t="s">
        <v>125</v>
      </c>
      <c r="F24" s="59">
        <v>3</v>
      </c>
      <c r="G24" s="76" t="s">
        <v>126</v>
      </c>
      <c r="H24" s="59">
        <v>4</v>
      </c>
      <c r="I24" s="61" t="s">
        <v>109</v>
      </c>
    </row>
    <row r="25" spans="3:9" s="14" customFormat="1" ht="12.75">
      <c r="C25" s="31" t="s">
        <v>29</v>
      </c>
      <c r="D25" s="59">
        <v>2</v>
      </c>
      <c r="E25" s="60" t="s">
        <v>122</v>
      </c>
      <c r="F25" s="59">
        <v>0</v>
      </c>
      <c r="G25" s="76" t="s">
        <v>123</v>
      </c>
      <c r="H25" s="59">
        <v>2</v>
      </c>
      <c r="I25" s="61" t="s">
        <v>97</v>
      </c>
    </row>
    <row r="26" spans="3:9" s="14" customFormat="1" ht="12.75">
      <c r="C26" s="31" t="s">
        <v>25</v>
      </c>
      <c r="D26" s="59">
        <v>8</v>
      </c>
      <c r="E26" s="60" t="s">
        <v>176</v>
      </c>
      <c r="F26" s="59">
        <v>5</v>
      </c>
      <c r="G26" s="76" t="s">
        <v>177</v>
      </c>
      <c r="H26" s="59">
        <v>13</v>
      </c>
      <c r="I26" s="61" t="s">
        <v>153</v>
      </c>
    </row>
    <row r="27" spans="3:9" s="14" customFormat="1" ht="12.75">
      <c r="C27" s="31" t="s">
        <v>47</v>
      </c>
      <c r="D27" s="59">
        <v>8</v>
      </c>
      <c r="E27" s="60" t="s">
        <v>203</v>
      </c>
      <c r="F27" s="59">
        <v>13</v>
      </c>
      <c r="G27" s="76" t="s">
        <v>204</v>
      </c>
      <c r="H27" s="59">
        <v>21</v>
      </c>
      <c r="I27" s="61" t="s">
        <v>175</v>
      </c>
    </row>
    <row r="28" spans="3:9" s="14" customFormat="1" ht="12.75">
      <c r="C28" s="31" t="s">
        <v>8</v>
      </c>
      <c r="D28" s="59">
        <v>5</v>
      </c>
      <c r="E28" s="60" t="s">
        <v>135</v>
      </c>
      <c r="F28" s="59">
        <v>2</v>
      </c>
      <c r="G28" s="76" t="s">
        <v>134</v>
      </c>
      <c r="H28" s="59">
        <v>7</v>
      </c>
      <c r="I28" s="61" t="s">
        <v>141</v>
      </c>
    </row>
    <row r="29" spans="3:9" s="14" customFormat="1" ht="12.75">
      <c r="C29" s="31" t="s">
        <v>118</v>
      </c>
      <c r="D29" s="59">
        <v>13</v>
      </c>
      <c r="E29" s="60" t="s">
        <v>205</v>
      </c>
      <c r="F29" s="59">
        <v>10</v>
      </c>
      <c r="G29" s="76" t="s">
        <v>206</v>
      </c>
      <c r="H29" s="59">
        <v>23</v>
      </c>
      <c r="I29" s="61" t="s">
        <v>103</v>
      </c>
    </row>
    <row r="30" spans="3:9" s="14" customFormat="1" ht="12.75">
      <c r="C30" s="31" t="s">
        <v>17</v>
      </c>
      <c r="D30" s="59">
        <v>3</v>
      </c>
      <c r="E30" s="60" t="s">
        <v>180</v>
      </c>
      <c r="F30" s="59">
        <v>5</v>
      </c>
      <c r="G30" s="76" t="s">
        <v>181</v>
      </c>
      <c r="H30" s="59">
        <v>8</v>
      </c>
      <c r="I30" s="61" t="s">
        <v>136</v>
      </c>
    </row>
    <row r="31" spans="3:9" s="14" customFormat="1" ht="12.75">
      <c r="C31" s="31" t="s">
        <v>71</v>
      </c>
      <c r="D31" s="59">
        <v>0</v>
      </c>
      <c r="E31" s="60" t="s">
        <v>123</v>
      </c>
      <c r="F31" s="59">
        <v>1</v>
      </c>
      <c r="G31" s="76" t="s">
        <v>122</v>
      </c>
      <c r="H31" s="59">
        <v>1</v>
      </c>
      <c r="I31" s="61" t="s">
        <v>123</v>
      </c>
    </row>
    <row r="32" spans="3:9" s="14" customFormat="1" ht="12.75">
      <c r="C32" s="31" t="s">
        <v>10</v>
      </c>
      <c r="D32" s="59">
        <v>3</v>
      </c>
      <c r="E32" s="60" t="s">
        <v>122</v>
      </c>
      <c r="F32" s="59">
        <v>0</v>
      </c>
      <c r="G32" s="76" t="s">
        <v>123</v>
      </c>
      <c r="H32" s="59">
        <v>3</v>
      </c>
      <c r="I32" s="61" t="s">
        <v>97</v>
      </c>
    </row>
    <row r="33" spans="3:9" s="14" customFormat="1" ht="12.75">
      <c r="C33" s="31" t="s">
        <v>26</v>
      </c>
      <c r="D33" s="59">
        <v>1</v>
      </c>
      <c r="E33" s="60" t="s">
        <v>108</v>
      </c>
      <c r="F33" s="59">
        <v>2</v>
      </c>
      <c r="G33" s="76" t="s">
        <v>107</v>
      </c>
      <c r="H33" s="59">
        <v>3</v>
      </c>
      <c r="I33" s="61" t="s">
        <v>97</v>
      </c>
    </row>
    <row r="34" spans="3:9" s="14" customFormat="1" ht="12.75">
      <c r="C34" s="31" t="s">
        <v>12</v>
      </c>
      <c r="D34" s="59">
        <v>10</v>
      </c>
      <c r="E34" s="60" t="s">
        <v>137</v>
      </c>
      <c r="F34" s="59">
        <v>8</v>
      </c>
      <c r="G34" s="76" t="s">
        <v>138</v>
      </c>
      <c r="H34" s="59">
        <v>18</v>
      </c>
      <c r="I34" s="61" t="s">
        <v>121</v>
      </c>
    </row>
    <row r="35" spans="3:9" s="39" customFormat="1" ht="12.75">
      <c r="C35" s="35" t="s">
        <v>124</v>
      </c>
      <c r="D35" s="43">
        <f>SUM(D12:D34)</f>
        <v>10926</v>
      </c>
      <c r="E35" s="43"/>
      <c r="F35" s="43">
        <f>SUM(F12:F34)</f>
        <v>10953</v>
      </c>
      <c r="G35" s="43"/>
      <c r="H35" s="43">
        <f>SUM(H12:H34)</f>
        <v>21879</v>
      </c>
      <c r="I35" s="66"/>
    </row>
    <row r="36" spans="3:9" s="14" customFormat="1" ht="12.75">
      <c r="C36" s="31"/>
      <c r="D36" s="59"/>
      <c r="E36" s="60"/>
      <c r="F36" s="59"/>
      <c r="G36" s="76"/>
      <c r="H36" s="59"/>
      <c r="I36" s="61"/>
    </row>
    <row r="37" spans="3:9" s="14" customFormat="1" ht="12.75">
      <c r="C37" s="31" t="s">
        <v>395</v>
      </c>
      <c r="D37" s="59">
        <v>1</v>
      </c>
      <c r="E37" s="60" t="s">
        <v>125</v>
      </c>
      <c r="F37" s="59">
        <v>3</v>
      </c>
      <c r="G37" s="76" t="s">
        <v>126</v>
      </c>
      <c r="H37" s="59">
        <v>4</v>
      </c>
      <c r="I37" s="61" t="s">
        <v>109</v>
      </c>
    </row>
    <row r="38" spans="3:9" s="14" customFormat="1" ht="12.75">
      <c r="C38" s="31" t="s">
        <v>6</v>
      </c>
      <c r="D38" s="59">
        <v>373</v>
      </c>
      <c r="E38" s="60" t="s">
        <v>207</v>
      </c>
      <c r="F38" s="59">
        <v>227</v>
      </c>
      <c r="G38" s="76" t="s">
        <v>208</v>
      </c>
      <c r="H38" s="59">
        <v>600</v>
      </c>
      <c r="I38" s="61" t="s">
        <v>209</v>
      </c>
    </row>
    <row r="39" spans="3:9" s="14" customFormat="1" ht="12.75">
      <c r="C39" s="31" t="s">
        <v>11</v>
      </c>
      <c r="D39" s="59">
        <v>5</v>
      </c>
      <c r="E39" s="60" t="s">
        <v>122</v>
      </c>
      <c r="F39" s="59">
        <v>0</v>
      </c>
      <c r="G39" s="76" t="s">
        <v>123</v>
      </c>
      <c r="H39" s="59">
        <v>5</v>
      </c>
      <c r="I39" s="61" t="s">
        <v>109</v>
      </c>
    </row>
    <row r="40" spans="3:9" s="39" customFormat="1" ht="12.75">
      <c r="C40" s="35" t="s">
        <v>130</v>
      </c>
      <c r="D40" s="43">
        <f>SUM(D37:D39)</f>
        <v>379</v>
      </c>
      <c r="E40" s="43"/>
      <c r="F40" s="43">
        <f>SUM(F37:F39)</f>
        <v>230</v>
      </c>
      <c r="G40" s="43"/>
      <c r="H40" s="43">
        <f>SUM(H37:H39)</f>
        <v>609</v>
      </c>
      <c r="I40" s="66"/>
    </row>
    <row r="41" spans="3:9" s="14" customFormat="1" ht="12.75">
      <c r="C41" s="31"/>
      <c r="D41" s="59"/>
      <c r="E41" s="60"/>
      <c r="F41" s="59"/>
      <c r="G41" s="76"/>
      <c r="H41" s="59"/>
      <c r="I41" s="61"/>
    </row>
    <row r="42" spans="3:9" s="14" customFormat="1" ht="12.75">
      <c r="C42" s="31" t="s">
        <v>41</v>
      </c>
      <c r="D42" s="59">
        <v>2</v>
      </c>
      <c r="E42" s="60" t="s">
        <v>107</v>
      </c>
      <c r="F42" s="59">
        <v>1</v>
      </c>
      <c r="G42" s="76" t="s">
        <v>108</v>
      </c>
      <c r="H42" s="59">
        <v>3</v>
      </c>
      <c r="I42" s="61" t="s">
        <v>97</v>
      </c>
    </row>
    <row r="43" spans="3:9" s="14" customFormat="1" ht="12.75">
      <c r="C43" s="31" t="s">
        <v>14</v>
      </c>
      <c r="D43" s="59">
        <v>1</v>
      </c>
      <c r="E43" s="60" t="s">
        <v>108</v>
      </c>
      <c r="F43" s="59">
        <v>2</v>
      </c>
      <c r="G43" s="76" t="s">
        <v>107</v>
      </c>
      <c r="H43" s="59">
        <v>3</v>
      </c>
      <c r="I43" s="61" t="s">
        <v>97</v>
      </c>
    </row>
    <row r="44" spans="3:9" s="14" customFormat="1" ht="12.75">
      <c r="C44" s="31" t="s">
        <v>30</v>
      </c>
      <c r="D44" s="59">
        <v>0</v>
      </c>
      <c r="E44" s="60" t="s">
        <v>123</v>
      </c>
      <c r="F44" s="59">
        <v>3</v>
      </c>
      <c r="G44" s="76" t="s">
        <v>122</v>
      </c>
      <c r="H44" s="59">
        <v>3</v>
      </c>
      <c r="I44" s="61" t="s">
        <v>97</v>
      </c>
    </row>
    <row r="45" spans="3:9" s="14" customFormat="1" ht="12.75">
      <c r="C45" s="31" t="s">
        <v>23</v>
      </c>
      <c r="D45" s="59">
        <v>2</v>
      </c>
      <c r="E45" s="60" t="s">
        <v>96</v>
      </c>
      <c r="F45" s="59">
        <v>2</v>
      </c>
      <c r="G45" s="76" t="s">
        <v>96</v>
      </c>
      <c r="H45" s="59">
        <v>4</v>
      </c>
      <c r="I45" s="61" t="s">
        <v>109</v>
      </c>
    </row>
    <row r="46" spans="3:9" s="14" customFormat="1" ht="12.75">
      <c r="C46" s="31" t="s">
        <v>15</v>
      </c>
      <c r="D46" s="59">
        <v>0</v>
      </c>
      <c r="E46" s="60" t="s">
        <v>123</v>
      </c>
      <c r="F46" s="59">
        <v>2</v>
      </c>
      <c r="G46" s="76" t="s">
        <v>122</v>
      </c>
      <c r="H46" s="59">
        <v>2</v>
      </c>
      <c r="I46" s="61" t="s">
        <v>97</v>
      </c>
    </row>
    <row r="47" spans="3:9" s="14" customFormat="1" ht="12.75">
      <c r="C47" s="31" t="s">
        <v>45</v>
      </c>
      <c r="D47" s="59">
        <v>1</v>
      </c>
      <c r="E47" s="60" t="s">
        <v>122</v>
      </c>
      <c r="F47" s="59">
        <v>0</v>
      </c>
      <c r="G47" s="76" t="s">
        <v>123</v>
      </c>
      <c r="H47" s="59">
        <v>1</v>
      </c>
      <c r="I47" s="61" t="s">
        <v>123</v>
      </c>
    </row>
    <row r="48" spans="3:9" s="14" customFormat="1" ht="12.75">
      <c r="C48" s="31" t="s">
        <v>5</v>
      </c>
      <c r="D48" s="59">
        <v>1</v>
      </c>
      <c r="E48" s="60" t="s">
        <v>210</v>
      </c>
      <c r="F48" s="59">
        <v>6</v>
      </c>
      <c r="G48" s="76" t="s">
        <v>211</v>
      </c>
      <c r="H48" s="59">
        <v>7</v>
      </c>
      <c r="I48" s="61" t="s">
        <v>141</v>
      </c>
    </row>
    <row r="49" spans="3:9" s="14" customFormat="1" ht="12.75">
      <c r="C49" s="31" t="s">
        <v>9</v>
      </c>
      <c r="D49" s="59">
        <v>2</v>
      </c>
      <c r="E49" s="60" t="s">
        <v>210</v>
      </c>
      <c r="F49" s="59">
        <v>12</v>
      </c>
      <c r="G49" s="76" t="s">
        <v>211</v>
      </c>
      <c r="H49" s="59">
        <v>14</v>
      </c>
      <c r="I49" s="61" t="s">
        <v>153</v>
      </c>
    </row>
    <row r="50" spans="3:9" s="39" customFormat="1" ht="12.75">
      <c r="C50" s="40" t="s">
        <v>133</v>
      </c>
      <c r="D50" s="43">
        <f>SUM(D42:D49)</f>
        <v>9</v>
      </c>
      <c r="E50" s="43"/>
      <c r="F50" s="43">
        <f>SUM(F42:F49)</f>
        <v>28</v>
      </c>
      <c r="G50" s="43"/>
      <c r="H50" s="43">
        <f>SUM(H42:H49)</f>
        <v>37</v>
      </c>
      <c r="I50" s="44"/>
    </row>
    <row r="51" spans="3:9" s="14" customFormat="1" ht="12.75">
      <c r="C51" s="31"/>
      <c r="D51" s="59"/>
      <c r="E51" s="60"/>
      <c r="F51" s="59"/>
      <c r="G51" s="76"/>
      <c r="H51" s="59"/>
      <c r="I51" s="61"/>
    </row>
    <row r="52" spans="3:9" s="14" customFormat="1" ht="12.75">
      <c r="C52" s="31" t="s">
        <v>13</v>
      </c>
      <c r="D52" s="59">
        <v>6</v>
      </c>
      <c r="E52" s="60" t="s">
        <v>115</v>
      </c>
      <c r="F52" s="59">
        <v>8</v>
      </c>
      <c r="G52" s="76" t="s">
        <v>116</v>
      </c>
      <c r="H52" s="59">
        <v>14</v>
      </c>
      <c r="I52" s="61" t="s">
        <v>153</v>
      </c>
    </row>
    <row r="53" spans="3:9" s="14" customFormat="1" ht="12.75">
      <c r="C53" s="31" t="s">
        <v>3</v>
      </c>
      <c r="D53" s="59">
        <v>0</v>
      </c>
      <c r="E53" s="60" t="s">
        <v>123</v>
      </c>
      <c r="F53" s="59">
        <v>4</v>
      </c>
      <c r="G53" s="76" t="s">
        <v>122</v>
      </c>
      <c r="H53" s="59">
        <v>4</v>
      </c>
      <c r="I53" s="61" t="s">
        <v>109</v>
      </c>
    </row>
    <row r="54" spans="3:9" s="14" customFormat="1" ht="12.75">
      <c r="C54" s="31" t="s">
        <v>42</v>
      </c>
      <c r="D54" s="59">
        <v>7</v>
      </c>
      <c r="E54" s="60" t="s">
        <v>212</v>
      </c>
      <c r="F54" s="59">
        <v>17</v>
      </c>
      <c r="G54" s="76" t="s">
        <v>213</v>
      </c>
      <c r="H54" s="59">
        <v>24</v>
      </c>
      <c r="I54" s="61" t="s">
        <v>117</v>
      </c>
    </row>
    <row r="55" spans="3:9" s="14" customFormat="1" ht="12.75">
      <c r="C55" s="31" t="s">
        <v>43</v>
      </c>
      <c r="D55" s="59">
        <v>1</v>
      </c>
      <c r="E55" s="60" t="s">
        <v>125</v>
      </c>
      <c r="F55" s="59">
        <v>3</v>
      </c>
      <c r="G55" s="76" t="s">
        <v>126</v>
      </c>
      <c r="H55" s="59">
        <v>4</v>
      </c>
      <c r="I55" s="61" t="s">
        <v>109</v>
      </c>
    </row>
    <row r="56" spans="3:9" s="14" customFormat="1" ht="12.75">
      <c r="C56" s="31" t="s">
        <v>46</v>
      </c>
      <c r="D56" s="59">
        <v>0</v>
      </c>
      <c r="E56" s="60" t="s">
        <v>123</v>
      </c>
      <c r="F56" s="59">
        <v>2</v>
      </c>
      <c r="G56" s="76" t="s">
        <v>122</v>
      </c>
      <c r="H56" s="59">
        <v>2</v>
      </c>
      <c r="I56" s="61" t="s">
        <v>97</v>
      </c>
    </row>
    <row r="57" spans="3:9" s="14" customFormat="1" ht="12.75">
      <c r="C57" s="31" t="s">
        <v>19</v>
      </c>
      <c r="D57" s="59">
        <v>0</v>
      </c>
      <c r="E57" s="60" t="s">
        <v>123</v>
      </c>
      <c r="F57" s="59">
        <v>3</v>
      </c>
      <c r="G57" s="76" t="s">
        <v>122</v>
      </c>
      <c r="H57" s="59">
        <v>3</v>
      </c>
      <c r="I57" s="61" t="s">
        <v>97</v>
      </c>
    </row>
    <row r="58" spans="3:9" s="14" customFormat="1" ht="12.75">
      <c r="C58" s="31" t="s">
        <v>48</v>
      </c>
      <c r="D58" s="59">
        <v>4</v>
      </c>
      <c r="E58" s="60" t="s">
        <v>116</v>
      </c>
      <c r="F58" s="59">
        <v>3</v>
      </c>
      <c r="G58" s="76" t="s">
        <v>115</v>
      </c>
      <c r="H58" s="59">
        <v>7</v>
      </c>
      <c r="I58" s="61" t="s">
        <v>141</v>
      </c>
    </row>
    <row r="59" spans="3:9" s="14" customFormat="1" ht="12.75">
      <c r="C59" s="31" t="s">
        <v>49</v>
      </c>
      <c r="D59" s="59">
        <v>4</v>
      </c>
      <c r="E59" s="60" t="s">
        <v>116</v>
      </c>
      <c r="F59" s="59">
        <v>3</v>
      </c>
      <c r="G59" s="76" t="s">
        <v>115</v>
      </c>
      <c r="H59" s="59">
        <v>7</v>
      </c>
      <c r="I59" s="61" t="s">
        <v>141</v>
      </c>
    </row>
    <row r="60" spans="3:9" s="14" customFormat="1" ht="12.75">
      <c r="C60" s="31" t="s">
        <v>22</v>
      </c>
      <c r="D60" s="59">
        <v>3</v>
      </c>
      <c r="E60" s="60" t="s">
        <v>180</v>
      </c>
      <c r="F60" s="59">
        <v>5</v>
      </c>
      <c r="G60" s="76" t="s">
        <v>181</v>
      </c>
      <c r="H60" s="59">
        <v>8</v>
      </c>
      <c r="I60" s="61" t="s">
        <v>136</v>
      </c>
    </row>
    <row r="61" spans="3:9" s="39" customFormat="1" ht="12.75">
      <c r="C61" s="40" t="s">
        <v>139</v>
      </c>
      <c r="D61" s="43">
        <f>SUM(D52:D60)</f>
        <v>25</v>
      </c>
      <c r="E61" s="43"/>
      <c r="F61" s="43">
        <f>SUM(F52:F60)</f>
        <v>48</v>
      </c>
      <c r="G61" s="43"/>
      <c r="H61" s="43">
        <f>SUM(H52:H60)</f>
        <v>73</v>
      </c>
      <c r="I61" s="66"/>
    </row>
    <row r="62" spans="3:9" s="14" customFormat="1" ht="12.75">
      <c r="C62" s="31"/>
      <c r="D62" s="59"/>
      <c r="E62" s="60"/>
      <c r="F62" s="59"/>
      <c r="G62" s="76"/>
      <c r="H62" s="59"/>
      <c r="I62" s="61"/>
    </row>
    <row r="63" spans="3:9" s="14" customFormat="1" ht="12.75">
      <c r="C63" s="31" t="s">
        <v>52</v>
      </c>
      <c r="D63" s="59">
        <v>1</v>
      </c>
      <c r="E63" s="60" t="s">
        <v>122</v>
      </c>
      <c r="F63" s="59">
        <v>0</v>
      </c>
      <c r="G63" s="76" t="s">
        <v>123</v>
      </c>
      <c r="H63" s="59">
        <v>1</v>
      </c>
      <c r="I63" s="61" t="s">
        <v>123</v>
      </c>
    </row>
    <row r="64" spans="3:9" s="14" customFormat="1" ht="12.75">
      <c r="C64" s="31" t="s">
        <v>44</v>
      </c>
      <c r="D64" s="59">
        <v>0</v>
      </c>
      <c r="E64" s="60" t="s">
        <v>123</v>
      </c>
      <c r="F64" s="59">
        <v>2</v>
      </c>
      <c r="G64" s="76" t="s">
        <v>122</v>
      </c>
      <c r="H64" s="59">
        <v>2</v>
      </c>
      <c r="I64" s="61" t="s">
        <v>97</v>
      </c>
    </row>
    <row r="65" spans="3:9" s="14" customFormat="1" ht="12.75">
      <c r="C65" s="31" t="s">
        <v>24</v>
      </c>
      <c r="D65" s="59">
        <v>1</v>
      </c>
      <c r="E65" s="60" t="s">
        <v>96</v>
      </c>
      <c r="F65" s="59">
        <v>1</v>
      </c>
      <c r="G65" s="76" t="s">
        <v>96</v>
      </c>
      <c r="H65" s="59">
        <v>2</v>
      </c>
      <c r="I65" s="61" t="s">
        <v>97</v>
      </c>
    </row>
    <row r="66" spans="3:9" s="14" customFormat="1" ht="12.75">
      <c r="C66" s="31" t="s">
        <v>27</v>
      </c>
      <c r="D66" s="59">
        <v>1</v>
      </c>
      <c r="E66" s="60" t="s">
        <v>125</v>
      </c>
      <c r="F66" s="59">
        <v>3</v>
      </c>
      <c r="G66" s="76" t="s">
        <v>126</v>
      </c>
      <c r="H66" s="59">
        <v>4</v>
      </c>
      <c r="I66" s="61" t="s">
        <v>109</v>
      </c>
    </row>
    <row r="67" spans="3:9" s="14" customFormat="1" ht="12.75">
      <c r="C67" s="31" t="s">
        <v>21</v>
      </c>
      <c r="D67" s="59">
        <v>6</v>
      </c>
      <c r="E67" s="60" t="s">
        <v>151</v>
      </c>
      <c r="F67" s="59">
        <v>5</v>
      </c>
      <c r="G67" s="76" t="s">
        <v>152</v>
      </c>
      <c r="H67" s="59">
        <v>11</v>
      </c>
      <c r="I67" s="61" t="s">
        <v>112</v>
      </c>
    </row>
    <row r="68" spans="3:9" s="39" customFormat="1" ht="12.75">
      <c r="C68" s="40" t="s">
        <v>142</v>
      </c>
      <c r="D68" s="43">
        <f>SUM(D63:D67)</f>
        <v>9</v>
      </c>
      <c r="E68" s="43"/>
      <c r="F68" s="43">
        <f>SUM(F63:F67)</f>
        <v>11</v>
      </c>
      <c r="G68" s="43"/>
      <c r="H68" s="43">
        <f>SUM(H63:H67)</f>
        <v>20</v>
      </c>
      <c r="I68" s="66"/>
    </row>
    <row r="69" spans="3:9" s="14" customFormat="1" ht="12.75">
      <c r="C69" s="31"/>
      <c r="D69" s="59"/>
      <c r="E69" s="60"/>
      <c r="F69" s="59"/>
      <c r="G69" s="76"/>
      <c r="H69" s="59"/>
      <c r="I69" s="61"/>
    </row>
    <row r="70" spans="3:9" s="39" customFormat="1" ht="12.75">
      <c r="C70" s="40" t="s">
        <v>92</v>
      </c>
      <c r="D70" s="43">
        <f>SUM(D12:D67)-D61-D50-D40-D35</f>
        <v>11348</v>
      </c>
      <c r="E70" s="108">
        <v>0.5017</v>
      </c>
      <c r="F70" s="43">
        <f>SUM(F12:F67)-F61-F50-F40-F35</f>
        <v>11270</v>
      </c>
      <c r="G70" s="108">
        <v>0.4983</v>
      </c>
      <c r="H70" s="43">
        <f>SUM(H12:H67)-H61-H50-H40-H35</f>
        <v>22618</v>
      </c>
      <c r="I70" s="66">
        <v>1</v>
      </c>
    </row>
    <row r="71" spans="3:9" s="14" customFormat="1" ht="12.75">
      <c r="C71" s="31"/>
      <c r="D71" s="59"/>
      <c r="E71" s="60"/>
      <c r="F71" s="59"/>
      <c r="G71" s="76"/>
      <c r="H71" s="59"/>
      <c r="I71" s="61"/>
    </row>
    <row r="72" spans="3:9" s="14" customFormat="1" ht="13.5" thickBot="1">
      <c r="C72" s="46"/>
      <c r="D72" s="70"/>
      <c r="E72" s="71"/>
      <c r="F72" s="70"/>
      <c r="G72" s="91"/>
      <c r="H72" s="70"/>
      <c r="I72" s="72"/>
    </row>
    <row r="73" spans="4:9" s="14" customFormat="1" ht="12.75">
      <c r="D73" s="68"/>
      <c r="E73" s="73"/>
      <c r="F73" s="68"/>
      <c r="G73" s="52"/>
      <c r="H73" s="68"/>
      <c r="I73" s="73"/>
    </row>
    <row r="74" spans="4:9" s="14" customFormat="1" ht="12.75">
      <c r="D74" s="68"/>
      <c r="E74" s="73"/>
      <c r="F74" s="68"/>
      <c r="G74" s="52"/>
      <c r="H74" s="68"/>
      <c r="I74" s="73"/>
    </row>
  </sheetData>
  <printOptions/>
  <pageMargins left="1.02" right="0.75" top="0.64" bottom="1" header="0" footer="0"/>
  <pageSetup fitToHeight="1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8"/>
  <sheetViews>
    <sheetView workbookViewId="0" topLeftCell="A30">
      <selection activeCell="F83" sqref="F83"/>
    </sheetView>
  </sheetViews>
  <sheetFormatPr defaultColWidth="11.421875" defaultRowHeight="12.75"/>
  <cols>
    <col min="1" max="1" width="6.57421875" style="0" customWidth="1"/>
    <col min="2" max="2" width="8.00390625" style="0" customWidth="1"/>
    <col min="3" max="3" width="31.421875" style="0" customWidth="1"/>
    <col min="4" max="4" width="10.00390625" style="2" customWidth="1"/>
    <col min="5" max="5" width="9.7109375" style="1" customWidth="1"/>
    <col min="6" max="6" width="10.140625" style="4" customWidth="1"/>
    <col min="7" max="7" width="9.28125" style="1" customWidth="1"/>
    <col min="8" max="8" width="15.7109375" style="4" customWidth="1"/>
    <col min="9" max="9" width="10.7109375" style="1" customWidth="1"/>
  </cols>
  <sheetData>
    <row r="1" spans="3:17" s="14" customFormat="1" ht="21.75" customHeight="1">
      <c r="C1" s="300" t="s">
        <v>401</v>
      </c>
      <c r="D1" s="301"/>
      <c r="E1" s="301"/>
      <c r="F1" s="95"/>
      <c r="G1" s="95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96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408</v>
      </c>
      <c r="D3" s="96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68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97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68"/>
      <c r="E6" s="52"/>
      <c r="F6" s="93"/>
      <c r="G6" s="52"/>
      <c r="H6" s="93"/>
      <c r="I6" s="52"/>
    </row>
    <row r="7" spans="4:9" s="14" customFormat="1" ht="12.75">
      <c r="D7" s="68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68"/>
      <c r="E8" s="52"/>
      <c r="F8" s="93"/>
      <c r="G8" s="52"/>
      <c r="H8" s="93"/>
      <c r="I8" s="52"/>
    </row>
    <row r="9" spans="4:9" s="14" customFormat="1" ht="13.5" thickBot="1">
      <c r="D9" s="68"/>
      <c r="E9" s="52"/>
      <c r="F9" s="93"/>
      <c r="G9" s="52"/>
      <c r="H9" s="93"/>
      <c r="I9" s="52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86" t="s">
        <v>90</v>
      </c>
      <c r="H10" s="98" t="s">
        <v>92</v>
      </c>
      <c r="I10" s="105" t="s">
        <v>90</v>
      </c>
    </row>
    <row r="11" spans="3:9" s="14" customFormat="1" ht="12.75">
      <c r="C11" s="31"/>
      <c r="D11" s="59"/>
      <c r="E11" s="76"/>
      <c r="F11" s="32"/>
      <c r="G11" s="76"/>
      <c r="H11" s="32"/>
      <c r="I11" s="89"/>
    </row>
    <row r="12" spans="3:9" s="14" customFormat="1" ht="12.75">
      <c r="C12" s="31" t="s">
        <v>2</v>
      </c>
      <c r="D12" s="59">
        <v>28</v>
      </c>
      <c r="E12" s="76" t="s">
        <v>214</v>
      </c>
      <c r="F12" s="32">
        <v>24</v>
      </c>
      <c r="G12" s="76" t="s">
        <v>215</v>
      </c>
      <c r="H12" s="32">
        <v>52</v>
      </c>
      <c r="I12" s="89" t="s">
        <v>216</v>
      </c>
    </row>
    <row r="13" spans="3:9" s="14" customFormat="1" ht="12.75">
      <c r="C13" s="31" t="s">
        <v>28</v>
      </c>
      <c r="D13" s="59">
        <v>2</v>
      </c>
      <c r="E13" s="76" t="s">
        <v>122</v>
      </c>
      <c r="F13" s="32">
        <v>0</v>
      </c>
      <c r="G13" s="76" t="s">
        <v>123</v>
      </c>
      <c r="H13" s="32">
        <v>2</v>
      </c>
      <c r="I13" s="89" t="s">
        <v>97</v>
      </c>
    </row>
    <row r="14" spans="3:9" s="14" customFormat="1" ht="12.75">
      <c r="C14" s="31" t="s">
        <v>67</v>
      </c>
      <c r="D14" s="59">
        <v>2</v>
      </c>
      <c r="E14" s="76" t="s">
        <v>107</v>
      </c>
      <c r="F14" s="32">
        <v>1</v>
      </c>
      <c r="G14" s="76" t="s">
        <v>108</v>
      </c>
      <c r="H14" s="32">
        <v>3</v>
      </c>
      <c r="I14" s="89" t="s">
        <v>97</v>
      </c>
    </row>
    <row r="15" spans="3:9" s="14" customFormat="1" ht="12.75">
      <c r="C15" s="31" t="s">
        <v>39</v>
      </c>
      <c r="D15" s="59">
        <v>1</v>
      </c>
      <c r="E15" s="76" t="s">
        <v>125</v>
      </c>
      <c r="F15" s="32">
        <v>3</v>
      </c>
      <c r="G15" s="76" t="s">
        <v>126</v>
      </c>
      <c r="H15" s="32">
        <v>4</v>
      </c>
      <c r="I15" s="89" t="s">
        <v>109</v>
      </c>
    </row>
    <row r="16" spans="3:9" s="14" customFormat="1" ht="12.75">
      <c r="C16" s="31" t="s">
        <v>20</v>
      </c>
      <c r="D16" s="59">
        <v>9</v>
      </c>
      <c r="E16" s="76" t="s">
        <v>115</v>
      </c>
      <c r="F16" s="32">
        <v>12</v>
      </c>
      <c r="G16" s="76" t="s">
        <v>116</v>
      </c>
      <c r="H16" s="32">
        <v>21</v>
      </c>
      <c r="I16" s="89" t="s">
        <v>175</v>
      </c>
    </row>
    <row r="17" spans="3:9" s="14" customFormat="1" ht="12.75">
      <c r="C17" s="31" t="s">
        <v>396</v>
      </c>
      <c r="D17" s="59">
        <v>0</v>
      </c>
      <c r="E17" s="76" t="s">
        <v>123</v>
      </c>
      <c r="F17" s="32">
        <v>1</v>
      </c>
      <c r="G17" s="76" t="s">
        <v>122</v>
      </c>
      <c r="H17" s="32">
        <v>1</v>
      </c>
      <c r="I17" s="89" t="s">
        <v>123</v>
      </c>
    </row>
    <row r="18" spans="3:9" s="14" customFormat="1" ht="12.75">
      <c r="C18" s="31" t="s">
        <v>392</v>
      </c>
      <c r="D18" s="59">
        <v>13</v>
      </c>
      <c r="E18" s="76" t="s">
        <v>96</v>
      </c>
      <c r="F18" s="32">
        <v>13</v>
      </c>
      <c r="G18" s="76" t="s">
        <v>96</v>
      </c>
      <c r="H18" s="32">
        <v>26</v>
      </c>
      <c r="I18" s="89" t="s">
        <v>117</v>
      </c>
    </row>
    <row r="19" spans="3:9" s="14" customFormat="1" ht="12.75">
      <c r="C19" s="31" t="s">
        <v>18</v>
      </c>
      <c r="D19" s="59">
        <v>1</v>
      </c>
      <c r="E19" s="76" t="s">
        <v>122</v>
      </c>
      <c r="F19" s="32">
        <v>0</v>
      </c>
      <c r="G19" s="76" t="s">
        <v>123</v>
      </c>
      <c r="H19" s="32">
        <v>1</v>
      </c>
      <c r="I19" s="89" t="s">
        <v>123</v>
      </c>
    </row>
    <row r="20" spans="3:9" s="14" customFormat="1" ht="12.75">
      <c r="C20" s="31" t="s">
        <v>195</v>
      </c>
      <c r="D20" s="59">
        <v>1</v>
      </c>
      <c r="E20" s="76" t="s">
        <v>122</v>
      </c>
      <c r="F20" s="32">
        <v>0</v>
      </c>
      <c r="G20" s="76" t="s">
        <v>123</v>
      </c>
      <c r="H20" s="32">
        <v>1</v>
      </c>
      <c r="I20" s="89" t="s">
        <v>123</v>
      </c>
    </row>
    <row r="21" spans="3:9" s="14" customFormat="1" ht="12.75">
      <c r="C21" s="31" t="s">
        <v>69</v>
      </c>
      <c r="D21" s="59">
        <v>11244</v>
      </c>
      <c r="E21" s="76" t="s">
        <v>217</v>
      </c>
      <c r="F21" s="32">
        <v>11310</v>
      </c>
      <c r="G21" s="76" t="s">
        <v>218</v>
      </c>
      <c r="H21" s="32">
        <v>22554</v>
      </c>
      <c r="I21" s="89" t="s">
        <v>219</v>
      </c>
    </row>
    <row r="22" spans="3:9" s="14" customFormat="1" ht="12.75">
      <c r="C22" s="31" t="s">
        <v>33</v>
      </c>
      <c r="D22" s="59">
        <v>0</v>
      </c>
      <c r="E22" s="76" t="s">
        <v>123</v>
      </c>
      <c r="F22" s="32">
        <v>2</v>
      </c>
      <c r="G22" s="76" t="s">
        <v>122</v>
      </c>
      <c r="H22" s="32">
        <v>2</v>
      </c>
      <c r="I22" s="89" t="s">
        <v>97</v>
      </c>
    </row>
    <row r="23" spans="3:9" s="14" customFormat="1" ht="12.75">
      <c r="C23" s="31" t="s">
        <v>4</v>
      </c>
      <c r="D23" s="59">
        <v>23</v>
      </c>
      <c r="E23" s="76" t="s">
        <v>220</v>
      </c>
      <c r="F23" s="32">
        <v>31</v>
      </c>
      <c r="G23" s="76" t="s">
        <v>221</v>
      </c>
      <c r="H23" s="32">
        <v>54</v>
      </c>
      <c r="I23" s="89" t="s">
        <v>222</v>
      </c>
    </row>
    <row r="24" spans="3:9" s="14" customFormat="1" ht="12.75">
      <c r="C24" s="31" t="s">
        <v>16</v>
      </c>
      <c r="D24" s="59">
        <v>3</v>
      </c>
      <c r="E24" s="76" t="s">
        <v>126</v>
      </c>
      <c r="F24" s="32">
        <v>1</v>
      </c>
      <c r="G24" s="76" t="s">
        <v>125</v>
      </c>
      <c r="H24" s="32">
        <v>4</v>
      </c>
      <c r="I24" s="89" t="s">
        <v>109</v>
      </c>
    </row>
    <row r="25" spans="3:9" s="14" customFormat="1" ht="12.75">
      <c r="C25" s="31" t="s">
        <v>7</v>
      </c>
      <c r="D25" s="59">
        <v>25</v>
      </c>
      <c r="E25" s="76" t="s">
        <v>223</v>
      </c>
      <c r="F25" s="32">
        <v>8</v>
      </c>
      <c r="G25" s="76" t="s">
        <v>224</v>
      </c>
      <c r="H25" s="32">
        <v>33</v>
      </c>
      <c r="I25" s="89" t="s">
        <v>225</v>
      </c>
    </row>
    <row r="26" spans="3:9" s="14" customFormat="1" ht="12.75">
      <c r="C26" s="31" t="s">
        <v>70</v>
      </c>
      <c r="D26" s="59">
        <v>2</v>
      </c>
      <c r="E26" s="76" t="s">
        <v>145</v>
      </c>
      <c r="F26" s="32">
        <v>3</v>
      </c>
      <c r="G26" s="76" t="s">
        <v>144</v>
      </c>
      <c r="H26" s="32">
        <v>5</v>
      </c>
      <c r="I26" s="89" t="s">
        <v>109</v>
      </c>
    </row>
    <row r="27" spans="3:9" s="14" customFormat="1" ht="12.75">
      <c r="C27" s="31" t="s">
        <v>29</v>
      </c>
      <c r="D27" s="59">
        <v>1</v>
      </c>
      <c r="E27" s="76" t="s">
        <v>122</v>
      </c>
      <c r="F27" s="32">
        <v>0</v>
      </c>
      <c r="G27" s="76" t="s">
        <v>123</v>
      </c>
      <c r="H27" s="32">
        <v>1</v>
      </c>
      <c r="I27" s="89" t="s">
        <v>123</v>
      </c>
    </row>
    <row r="28" spans="3:9" s="14" customFormat="1" ht="12.75">
      <c r="C28" s="31" t="s">
        <v>393</v>
      </c>
      <c r="D28" s="59">
        <v>2</v>
      </c>
      <c r="E28" s="76" t="s">
        <v>122</v>
      </c>
      <c r="F28" s="32">
        <v>0</v>
      </c>
      <c r="G28" s="76" t="s">
        <v>123</v>
      </c>
      <c r="H28" s="32">
        <v>2</v>
      </c>
      <c r="I28" s="89" t="s">
        <v>97</v>
      </c>
    </row>
    <row r="29" spans="3:9" s="14" customFormat="1" ht="12.75">
      <c r="C29" s="31" t="s">
        <v>25</v>
      </c>
      <c r="D29" s="59">
        <v>8</v>
      </c>
      <c r="E29" s="76" t="s">
        <v>176</v>
      </c>
      <c r="F29" s="32">
        <v>5</v>
      </c>
      <c r="G29" s="76" t="s">
        <v>177</v>
      </c>
      <c r="H29" s="32">
        <v>13</v>
      </c>
      <c r="I29" s="89" t="s">
        <v>112</v>
      </c>
    </row>
    <row r="30" spans="3:9" s="14" customFormat="1" ht="12.75">
      <c r="C30" s="31" t="s">
        <v>47</v>
      </c>
      <c r="D30" s="59">
        <v>9</v>
      </c>
      <c r="E30" s="76" t="s">
        <v>226</v>
      </c>
      <c r="F30" s="32">
        <v>14</v>
      </c>
      <c r="G30" s="76" t="s">
        <v>227</v>
      </c>
      <c r="H30" s="32">
        <v>23</v>
      </c>
      <c r="I30" s="89" t="s">
        <v>103</v>
      </c>
    </row>
    <row r="31" spans="3:9" s="14" customFormat="1" ht="12.75">
      <c r="C31" s="31" t="s">
        <v>8</v>
      </c>
      <c r="D31" s="59">
        <v>7</v>
      </c>
      <c r="E31" s="76" t="s">
        <v>228</v>
      </c>
      <c r="F31" s="32">
        <v>4</v>
      </c>
      <c r="G31" s="76" t="s">
        <v>229</v>
      </c>
      <c r="H31" s="32">
        <v>11</v>
      </c>
      <c r="I31" s="89" t="s">
        <v>112</v>
      </c>
    </row>
    <row r="32" spans="3:9" s="14" customFormat="1" ht="12.75">
      <c r="C32" s="31" t="s">
        <v>118</v>
      </c>
      <c r="D32" s="59">
        <v>13</v>
      </c>
      <c r="E32" s="76" t="s">
        <v>204</v>
      </c>
      <c r="F32" s="32">
        <v>8</v>
      </c>
      <c r="G32" s="76" t="s">
        <v>203</v>
      </c>
      <c r="H32" s="32">
        <v>21</v>
      </c>
      <c r="I32" s="89" t="s">
        <v>175</v>
      </c>
    </row>
    <row r="33" spans="3:9" s="14" customFormat="1" ht="12.75">
      <c r="C33" s="31" t="s">
        <v>17</v>
      </c>
      <c r="D33" s="59">
        <v>4</v>
      </c>
      <c r="E33" s="76" t="s">
        <v>138</v>
      </c>
      <c r="F33" s="32">
        <v>5</v>
      </c>
      <c r="G33" s="76" t="s">
        <v>137</v>
      </c>
      <c r="H33" s="32">
        <v>9</v>
      </c>
      <c r="I33" s="89" t="s">
        <v>136</v>
      </c>
    </row>
    <row r="34" spans="3:9" s="14" customFormat="1" ht="12.75">
      <c r="C34" s="31" t="s">
        <v>71</v>
      </c>
      <c r="D34" s="59">
        <v>1</v>
      </c>
      <c r="E34" s="76" t="s">
        <v>230</v>
      </c>
      <c r="F34" s="32">
        <v>5</v>
      </c>
      <c r="G34" s="76" t="s">
        <v>231</v>
      </c>
      <c r="H34" s="32">
        <v>6</v>
      </c>
      <c r="I34" s="89" t="s">
        <v>141</v>
      </c>
    </row>
    <row r="35" spans="3:9" s="14" customFormat="1" ht="12.75">
      <c r="C35" s="31" t="s">
        <v>10</v>
      </c>
      <c r="D35" s="59">
        <v>3</v>
      </c>
      <c r="E35" s="76" t="s">
        <v>126</v>
      </c>
      <c r="F35" s="32">
        <v>1</v>
      </c>
      <c r="G35" s="76" t="s">
        <v>125</v>
      </c>
      <c r="H35" s="32">
        <v>4</v>
      </c>
      <c r="I35" s="89" t="s">
        <v>109</v>
      </c>
    </row>
    <row r="36" spans="3:9" s="14" customFormat="1" ht="12.75">
      <c r="C36" s="31" t="s">
        <v>26</v>
      </c>
      <c r="D36" s="59">
        <v>1</v>
      </c>
      <c r="E36" s="76" t="s">
        <v>125</v>
      </c>
      <c r="F36" s="32">
        <v>3</v>
      </c>
      <c r="G36" s="76" t="s">
        <v>126</v>
      </c>
      <c r="H36" s="32">
        <v>4</v>
      </c>
      <c r="I36" s="89" t="s">
        <v>109</v>
      </c>
    </row>
    <row r="37" spans="3:9" s="14" customFormat="1" ht="12.75">
      <c r="C37" s="31" t="s">
        <v>12</v>
      </c>
      <c r="D37" s="59">
        <v>10</v>
      </c>
      <c r="E37" s="76" t="s">
        <v>137</v>
      </c>
      <c r="F37" s="32">
        <v>8</v>
      </c>
      <c r="G37" s="76" t="s">
        <v>138</v>
      </c>
      <c r="H37" s="32">
        <v>18</v>
      </c>
      <c r="I37" s="89" t="s">
        <v>121</v>
      </c>
    </row>
    <row r="38" spans="3:9" s="14" customFormat="1" ht="12.75">
      <c r="C38" s="31" t="s">
        <v>394</v>
      </c>
      <c r="D38" s="59">
        <v>3</v>
      </c>
      <c r="E38" s="76" t="s">
        <v>126</v>
      </c>
      <c r="F38" s="32">
        <v>1</v>
      </c>
      <c r="G38" s="76" t="s">
        <v>125</v>
      </c>
      <c r="H38" s="32">
        <v>4</v>
      </c>
      <c r="I38" s="89" t="s">
        <v>109</v>
      </c>
    </row>
    <row r="39" spans="3:9" s="39" customFormat="1" ht="12.75">
      <c r="C39" s="35" t="s">
        <v>124</v>
      </c>
      <c r="D39" s="43">
        <f>SUM(D12:D38)</f>
        <v>11416</v>
      </c>
      <c r="E39" s="43"/>
      <c r="F39" s="43">
        <f>SUM(F12:F38)</f>
        <v>11463</v>
      </c>
      <c r="G39" s="43"/>
      <c r="H39" s="43">
        <f>SUM(H12:H38)</f>
        <v>22879</v>
      </c>
      <c r="I39" s="111"/>
    </row>
    <row r="40" spans="3:9" s="14" customFormat="1" ht="12.75">
      <c r="C40" s="31"/>
      <c r="D40" s="59"/>
      <c r="E40" s="76"/>
      <c r="F40" s="32"/>
      <c r="G40" s="76"/>
      <c r="H40" s="32"/>
      <c r="I40" s="89"/>
    </row>
    <row r="41" spans="3:9" s="14" customFormat="1" ht="12.75">
      <c r="C41" s="31" t="s">
        <v>395</v>
      </c>
      <c r="D41" s="59">
        <v>3</v>
      </c>
      <c r="E41" s="76" t="s">
        <v>96</v>
      </c>
      <c r="F41" s="32">
        <v>3</v>
      </c>
      <c r="G41" s="76" t="s">
        <v>96</v>
      </c>
      <c r="H41" s="32">
        <v>6</v>
      </c>
      <c r="I41" s="89" t="s">
        <v>141</v>
      </c>
    </row>
    <row r="42" spans="3:9" s="14" customFormat="1" ht="12.75">
      <c r="C42" s="31" t="s">
        <v>6</v>
      </c>
      <c r="D42" s="59">
        <v>540</v>
      </c>
      <c r="E42" s="76" t="s">
        <v>232</v>
      </c>
      <c r="F42" s="32">
        <v>299</v>
      </c>
      <c r="G42" s="76" t="s">
        <v>233</v>
      </c>
      <c r="H42" s="32">
        <v>839</v>
      </c>
      <c r="I42" s="89" t="s">
        <v>234</v>
      </c>
    </row>
    <row r="43" spans="3:9" s="14" customFormat="1" ht="12.75">
      <c r="C43" s="31" t="s">
        <v>11</v>
      </c>
      <c r="D43" s="59">
        <v>5</v>
      </c>
      <c r="E43" s="76" t="s">
        <v>122</v>
      </c>
      <c r="F43" s="32">
        <v>0</v>
      </c>
      <c r="G43" s="76" t="s">
        <v>123</v>
      </c>
      <c r="H43" s="32">
        <v>5</v>
      </c>
      <c r="I43" s="89" t="s">
        <v>109</v>
      </c>
    </row>
    <row r="44" spans="3:9" s="39" customFormat="1" ht="12.75">
      <c r="C44" s="35" t="s">
        <v>130</v>
      </c>
      <c r="D44" s="43">
        <f>SUM(D41:D43)</f>
        <v>548</v>
      </c>
      <c r="E44" s="43"/>
      <c r="F44" s="43">
        <f>SUM(F41:F43)</f>
        <v>302</v>
      </c>
      <c r="G44" s="43"/>
      <c r="H44" s="43">
        <f>SUM(H41:H43)</f>
        <v>850</v>
      </c>
      <c r="I44" s="111"/>
    </row>
    <row r="45" spans="3:9" s="14" customFormat="1" ht="12.75">
      <c r="C45" s="31"/>
      <c r="D45" s="59"/>
      <c r="E45" s="76"/>
      <c r="F45" s="32"/>
      <c r="G45" s="76"/>
      <c r="H45" s="32"/>
      <c r="I45" s="89"/>
    </row>
    <row r="46" spans="3:9" s="14" customFormat="1" ht="12.75">
      <c r="C46" s="31" t="s">
        <v>41</v>
      </c>
      <c r="D46" s="59">
        <v>2</v>
      </c>
      <c r="E46" s="76" t="s">
        <v>107</v>
      </c>
      <c r="F46" s="32">
        <v>1</v>
      </c>
      <c r="G46" s="76" t="s">
        <v>108</v>
      </c>
      <c r="H46" s="32">
        <v>3</v>
      </c>
      <c r="I46" s="89" t="s">
        <v>97</v>
      </c>
    </row>
    <row r="47" spans="3:9" s="14" customFormat="1" ht="12.75">
      <c r="C47" s="31" t="s">
        <v>14</v>
      </c>
      <c r="D47" s="59">
        <v>1</v>
      </c>
      <c r="E47" s="76" t="s">
        <v>187</v>
      </c>
      <c r="F47" s="32">
        <v>4</v>
      </c>
      <c r="G47" s="76" t="s">
        <v>188</v>
      </c>
      <c r="H47" s="32">
        <v>5</v>
      </c>
      <c r="I47" s="89" t="s">
        <v>109</v>
      </c>
    </row>
    <row r="48" spans="3:9" s="14" customFormat="1" ht="12.75">
      <c r="C48" s="31" t="s">
        <v>30</v>
      </c>
      <c r="D48" s="59">
        <v>0</v>
      </c>
      <c r="E48" s="76" t="s">
        <v>123</v>
      </c>
      <c r="F48" s="32">
        <v>3</v>
      </c>
      <c r="G48" s="76" t="s">
        <v>122</v>
      </c>
      <c r="H48" s="32">
        <v>3</v>
      </c>
      <c r="I48" s="89" t="s">
        <v>97</v>
      </c>
    </row>
    <row r="49" spans="3:9" s="14" customFormat="1" ht="12.75">
      <c r="C49" s="31" t="s">
        <v>23</v>
      </c>
      <c r="D49" s="59">
        <v>2</v>
      </c>
      <c r="E49" s="76" t="s">
        <v>96</v>
      </c>
      <c r="F49" s="32">
        <v>2</v>
      </c>
      <c r="G49" s="76" t="s">
        <v>96</v>
      </c>
      <c r="H49" s="32">
        <v>4</v>
      </c>
      <c r="I49" s="89" t="s">
        <v>109</v>
      </c>
    </row>
    <row r="50" spans="3:9" s="14" customFormat="1" ht="12.75">
      <c r="C50" s="31" t="s">
        <v>15</v>
      </c>
      <c r="D50" s="59">
        <v>0</v>
      </c>
      <c r="E50" s="76" t="s">
        <v>123</v>
      </c>
      <c r="F50" s="32">
        <v>2</v>
      </c>
      <c r="G50" s="76" t="s">
        <v>122</v>
      </c>
      <c r="H50" s="32">
        <v>2</v>
      </c>
      <c r="I50" s="89" t="s">
        <v>97</v>
      </c>
    </row>
    <row r="51" spans="3:9" s="14" customFormat="1" ht="12.75">
      <c r="C51" s="31" t="s">
        <v>45</v>
      </c>
      <c r="D51" s="59">
        <v>1</v>
      </c>
      <c r="E51" s="76" t="s">
        <v>122</v>
      </c>
      <c r="F51" s="32">
        <v>0</v>
      </c>
      <c r="G51" s="76" t="s">
        <v>123</v>
      </c>
      <c r="H51" s="32">
        <v>1</v>
      </c>
      <c r="I51" s="89" t="s">
        <v>123</v>
      </c>
    </row>
    <row r="52" spans="3:9" s="14" customFormat="1" ht="12.75">
      <c r="C52" s="31" t="s">
        <v>5</v>
      </c>
      <c r="D52" s="59">
        <v>1</v>
      </c>
      <c r="E52" s="76" t="s">
        <v>235</v>
      </c>
      <c r="F52" s="32">
        <v>7</v>
      </c>
      <c r="G52" s="76" t="s">
        <v>236</v>
      </c>
      <c r="H52" s="32">
        <v>8</v>
      </c>
      <c r="I52" s="89" t="s">
        <v>141</v>
      </c>
    </row>
    <row r="53" spans="3:9" s="14" customFormat="1" ht="12.75">
      <c r="C53" s="31" t="s">
        <v>9</v>
      </c>
      <c r="D53" s="59">
        <v>2</v>
      </c>
      <c r="E53" s="76" t="s">
        <v>237</v>
      </c>
      <c r="F53" s="32">
        <v>13</v>
      </c>
      <c r="G53" s="76" t="s">
        <v>238</v>
      </c>
      <c r="H53" s="32">
        <v>15</v>
      </c>
      <c r="I53" s="89" t="s">
        <v>153</v>
      </c>
    </row>
    <row r="54" spans="3:9" s="39" customFormat="1" ht="12.75">
      <c r="C54" s="40" t="s">
        <v>133</v>
      </c>
      <c r="D54" s="43">
        <f>SUM(D46:D53)</f>
        <v>9</v>
      </c>
      <c r="E54" s="43"/>
      <c r="F54" s="43">
        <f>SUM(F46:F53)</f>
        <v>32</v>
      </c>
      <c r="G54" s="43"/>
      <c r="H54" s="43">
        <f>SUM(H46:H53)</f>
        <v>41</v>
      </c>
      <c r="I54" s="111"/>
    </row>
    <row r="55" spans="3:9" s="14" customFormat="1" ht="12.75">
      <c r="C55" s="31"/>
      <c r="D55" s="59"/>
      <c r="E55" s="76"/>
      <c r="F55" s="32"/>
      <c r="G55" s="76"/>
      <c r="H55" s="32"/>
      <c r="I55" s="89"/>
    </row>
    <row r="56" spans="3:9" s="14" customFormat="1" ht="12.75">
      <c r="C56" s="31" t="s">
        <v>13</v>
      </c>
      <c r="D56" s="59">
        <v>12</v>
      </c>
      <c r="E56" s="76" t="s">
        <v>239</v>
      </c>
      <c r="F56" s="32">
        <v>17</v>
      </c>
      <c r="G56" s="76" t="s">
        <v>240</v>
      </c>
      <c r="H56" s="32">
        <v>29</v>
      </c>
      <c r="I56" s="89" t="s">
        <v>147</v>
      </c>
    </row>
    <row r="57" spans="3:9" s="14" customFormat="1" ht="12.75">
      <c r="C57" s="31" t="s">
        <v>241</v>
      </c>
      <c r="D57" s="59">
        <v>0</v>
      </c>
      <c r="E57" s="76" t="s">
        <v>123</v>
      </c>
      <c r="F57" s="32">
        <v>6</v>
      </c>
      <c r="G57" s="76" t="s">
        <v>122</v>
      </c>
      <c r="H57" s="32">
        <v>6</v>
      </c>
      <c r="I57" s="89" t="s">
        <v>141</v>
      </c>
    </row>
    <row r="58" spans="3:9" s="14" customFormat="1" ht="12.75">
      <c r="C58" s="31" t="s">
        <v>42</v>
      </c>
      <c r="D58" s="59">
        <v>19</v>
      </c>
      <c r="E58" s="76" t="s">
        <v>242</v>
      </c>
      <c r="F58" s="32">
        <v>37</v>
      </c>
      <c r="G58" s="76" t="s">
        <v>243</v>
      </c>
      <c r="H58" s="32">
        <v>56</v>
      </c>
      <c r="I58" s="89" t="s">
        <v>222</v>
      </c>
    </row>
    <row r="59" spans="3:9" s="14" customFormat="1" ht="12.75">
      <c r="C59" s="31" t="s">
        <v>43</v>
      </c>
      <c r="D59" s="59">
        <v>1</v>
      </c>
      <c r="E59" s="76" t="s">
        <v>125</v>
      </c>
      <c r="F59" s="32">
        <v>3</v>
      </c>
      <c r="G59" s="76" t="s">
        <v>126</v>
      </c>
      <c r="H59" s="32">
        <v>4</v>
      </c>
      <c r="I59" s="89" t="s">
        <v>109</v>
      </c>
    </row>
    <row r="60" spans="3:9" s="14" customFormat="1" ht="12.75">
      <c r="C60" s="31" t="s">
        <v>46</v>
      </c>
      <c r="D60" s="59">
        <v>0</v>
      </c>
      <c r="E60" s="76" t="s">
        <v>123</v>
      </c>
      <c r="F60" s="32">
        <v>2</v>
      </c>
      <c r="G60" s="76" t="s">
        <v>122</v>
      </c>
      <c r="H60" s="32">
        <v>2</v>
      </c>
      <c r="I60" s="89" t="s">
        <v>97</v>
      </c>
    </row>
    <row r="61" spans="3:9" s="14" customFormat="1" ht="12.75">
      <c r="C61" s="31" t="s">
        <v>19</v>
      </c>
      <c r="D61" s="59">
        <v>1</v>
      </c>
      <c r="E61" s="76" t="s">
        <v>108</v>
      </c>
      <c r="F61" s="32">
        <v>2</v>
      </c>
      <c r="G61" s="76" t="s">
        <v>107</v>
      </c>
      <c r="H61" s="32">
        <v>3</v>
      </c>
      <c r="I61" s="89" t="s">
        <v>97</v>
      </c>
    </row>
    <row r="62" spans="3:9" s="14" customFormat="1" ht="12.75">
      <c r="C62" s="31" t="s">
        <v>48</v>
      </c>
      <c r="D62" s="59">
        <v>5</v>
      </c>
      <c r="E62" s="76" t="s">
        <v>96</v>
      </c>
      <c r="F62" s="32">
        <v>5</v>
      </c>
      <c r="G62" s="76" t="s">
        <v>96</v>
      </c>
      <c r="H62" s="32">
        <v>10</v>
      </c>
      <c r="I62" s="89" t="s">
        <v>136</v>
      </c>
    </row>
    <row r="63" spans="3:9" s="14" customFormat="1" ht="12.75">
      <c r="C63" s="31" t="s">
        <v>49</v>
      </c>
      <c r="D63" s="59">
        <v>4</v>
      </c>
      <c r="E63" s="76" t="s">
        <v>229</v>
      </c>
      <c r="F63" s="32">
        <v>7</v>
      </c>
      <c r="G63" s="76" t="s">
        <v>228</v>
      </c>
      <c r="H63" s="32">
        <v>11</v>
      </c>
      <c r="I63" s="89" t="s">
        <v>112</v>
      </c>
    </row>
    <row r="64" spans="3:9" s="14" customFormat="1" ht="12.75">
      <c r="C64" s="31" t="s">
        <v>22</v>
      </c>
      <c r="D64" s="59">
        <v>3</v>
      </c>
      <c r="E64" s="76" t="s">
        <v>108</v>
      </c>
      <c r="F64" s="32">
        <v>6</v>
      </c>
      <c r="G64" s="76" t="s">
        <v>107</v>
      </c>
      <c r="H64" s="32">
        <v>9</v>
      </c>
      <c r="I64" s="89" t="s">
        <v>136</v>
      </c>
    </row>
    <row r="65" spans="3:9" s="39" customFormat="1" ht="12.75">
      <c r="C65" s="40" t="s">
        <v>139</v>
      </c>
      <c r="D65" s="43">
        <f>SUM(D56:D64)</f>
        <v>45</v>
      </c>
      <c r="E65" s="43"/>
      <c r="F65" s="43">
        <f>SUM(F56:F64)</f>
        <v>85</v>
      </c>
      <c r="G65" s="43"/>
      <c r="H65" s="43">
        <f>SUM(H56:H64)</f>
        <v>130</v>
      </c>
      <c r="I65" s="111"/>
    </row>
    <row r="66" spans="3:9" s="14" customFormat="1" ht="12.75">
      <c r="C66" s="31"/>
      <c r="D66" s="59"/>
      <c r="E66" s="76"/>
      <c r="F66" s="32"/>
      <c r="G66" s="76"/>
      <c r="H66" s="32"/>
      <c r="I66" s="89"/>
    </row>
    <row r="67" spans="3:9" s="14" customFormat="1" ht="12.75">
      <c r="C67" s="31" t="s">
        <v>52</v>
      </c>
      <c r="D67" s="59">
        <v>1</v>
      </c>
      <c r="E67" s="76" t="s">
        <v>122</v>
      </c>
      <c r="F67" s="32">
        <v>0</v>
      </c>
      <c r="G67" s="76" t="s">
        <v>123</v>
      </c>
      <c r="H67" s="32">
        <v>1</v>
      </c>
      <c r="I67" s="89" t="s">
        <v>123</v>
      </c>
    </row>
    <row r="68" spans="3:9" s="14" customFormat="1" ht="12.75">
      <c r="C68" s="31" t="s">
        <v>44</v>
      </c>
      <c r="D68" s="59">
        <v>1</v>
      </c>
      <c r="E68" s="76" t="s">
        <v>108</v>
      </c>
      <c r="F68" s="32">
        <v>2</v>
      </c>
      <c r="G68" s="76" t="s">
        <v>107</v>
      </c>
      <c r="H68" s="32">
        <v>3</v>
      </c>
      <c r="I68" s="89" t="s">
        <v>97</v>
      </c>
    </row>
    <row r="69" spans="3:9" s="14" customFormat="1" ht="12.75">
      <c r="C69" s="31" t="s">
        <v>24</v>
      </c>
      <c r="D69" s="59">
        <v>2</v>
      </c>
      <c r="E69" s="76" t="s">
        <v>107</v>
      </c>
      <c r="F69" s="32">
        <v>1</v>
      </c>
      <c r="G69" s="76" t="s">
        <v>108</v>
      </c>
      <c r="H69" s="32">
        <v>3</v>
      </c>
      <c r="I69" s="89" t="s">
        <v>97</v>
      </c>
    </row>
    <row r="70" spans="3:9" s="14" customFormat="1" ht="12.75">
      <c r="C70" s="31" t="s">
        <v>27</v>
      </c>
      <c r="D70" s="59">
        <v>1</v>
      </c>
      <c r="E70" s="76" t="s">
        <v>125</v>
      </c>
      <c r="F70" s="32">
        <v>3</v>
      </c>
      <c r="G70" s="76" t="s">
        <v>126</v>
      </c>
      <c r="H70" s="32">
        <v>4</v>
      </c>
      <c r="I70" s="89" t="s">
        <v>109</v>
      </c>
    </row>
    <row r="71" spans="3:9" s="14" customFormat="1" ht="12.75">
      <c r="C71" s="31" t="s">
        <v>21</v>
      </c>
      <c r="D71" s="59">
        <v>8</v>
      </c>
      <c r="E71" s="76" t="s">
        <v>116</v>
      </c>
      <c r="F71" s="32">
        <v>6</v>
      </c>
      <c r="G71" s="76" t="s">
        <v>115</v>
      </c>
      <c r="H71" s="32">
        <v>14</v>
      </c>
      <c r="I71" s="89" t="s">
        <v>153</v>
      </c>
    </row>
    <row r="72" spans="3:9" s="39" customFormat="1" ht="12.75">
      <c r="C72" s="40" t="s">
        <v>142</v>
      </c>
      <c r="D72" s="43">
        <f>SUM(D67:D71)</f>
        <v>13</v>
      </c>
      <c r="E72" s="43"/>
      <c r="F72" s="43">
        <f>SUM(F67:F71)</f>
        <v>12</v>
      </c>
      <c r="G72" s="43"/>
      <c r="H72" s="43">
        <f>SUM(H67:H71)</f>
        <v>25</v>
      </c>
      <c r="I72" s="111"/>
    </row>
    <row r="73" spans="3:9" s="14" customFormat="1" ht="12.75">
      <c r="C73" s="31"/>
      <c r="D73" s="59"/>
      <c r="E73" s="76"/>
      <c r="F73" s="32"/>
      <c r="G73" s="76"/>
      <c r="H73" s="32"/>
      <c r="I73" s="89"/>
    </row>
    <row r="74" spans="3:9" s="39" customFormat="1" ht="12.75">
      <c r="C74" s="40" t="s">
        <v>92</v>
      </c>
      <c r="D74" s="43">
        <f>SUM(D12:D71)-D65-D54-D44-D39</f>
        <v>12031</v>
      </c>
      <c r="E74" s="108">
        <v>0.5029</v>
      </c>
      <c r="F74" s="43">
        <f>SUM(F12:F71)-F65-F54-F44-F39</f>
        <v>11894</v>
      </c>
      <c r="G74" s="108">
        <v>0.4971</v>
      </c>
      <c r="H74" s="43">
        <f>SUM(H12:H71)-H65-H54-H44-H39</f>
        <v>23925</v>
      </c>
      <c r="I74" s="66">
        <v>1</v>
      </c>
    </row>
    <row r="75" spans="3:9" s="14" customFormat="1" ht="12.75">
      <c r="C75" s="31"/>
      <c r="D75" s="59"/>
      <c r="E75" s="76"/>
      <c r="F75" s="32"/>
      <c r="G75" s="76"/>
      <c r="H75" s="32"/>
      <c r="I75" s="89"/>
    </row>
    <row r="76" spans="3:9" s="14" customFormat="1" ht="13.5" thickBot="1">
      <c r="C76" s="46"/>
      <c r="D76" s="70"/>
      <c r="E76" s="91"/>
      <c r="F76" s="90"/>
      <c r="G76" s="91"/>
      <c r="H76" s="90"/>
      <c r="I76" s="92"/>
    </row>
    <row r="77" spans="4:9" s="14" customFormat="1" ht="12.75">
      <c r="D77" s="68"/>
      <c r="E77" s="52"/>
      <c r="F77" s="93"/>
      <c r="G77" s="52"/>
      <c r="H77" s="93"/>
      <c r="I77" s="52"/>
    </row>
    <row r="78" spans="4:9" s="14" customFormat="1" ht="12.75">
      <c r="D78" s="68"/>
      <c r="E78" s="52"/>
      <c r="F78" s="93"/>
      <c r="G78" s="52"/>
      <c r="H78" s="93"/>
      <c r="I78" s="52"/>
    </row>
  </sheetData>
  <mergeCells count="1">
    <mergeCell ref="C1:E1"/>
  </mergeCells>
  <printOptions/>
  <pageMargins left="0.61" right="0.75" top="1.19" bottom="0.72" header="0" footer="0"/>
  <pageSetup fitToHeight="2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workbookViewId="0" topLeftCell="A42">
      <selection activeCell="J15" sqref="J15"/>
    </sheetView>
  </sheetViews>
  <sheetFormatPr defaultColWidth="11.421875" defaultRowHeight="12.75"/>
  <cols>
    <col min="3" max="3" width="31.7109375" style="0" customWidth="1"/>
    <col min="4" max="4" width="11.421875" style="2" customWidth="1"/>
    <col min="5" max="5" width="10.140625" style="3" customWidth="1"/>
    <col min="6" max="6" width="11.421875" style="2" customWidth="1"/>
    <col min="7" max="7" width="9.57421875" style="3" customWidth="1"/>
    <col min="8" max="8" width="14.140625" style="2" customWidth="1"/>
    <col min="9" max="9" width="11.28125" style="3" customWidth="1"/>
  </cols>
  <sheetData>
    <row r="1" spans="3:17" s="14" customFormat="1" ht="21.75" customHeight="1">
      <c r="C1" s="13" t="s">
        <v>401</v>
      </c>
      <c r="D1" s="94"/>
      <c r="E1" s="100"/>
      <c r="F1" s="100"/>
      <c r="G1" s="100"/>
      <c r="H1" s="68"/>
      <c r="I1" s="101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96"/>
      <c r="E2" s="102"/>
      <c r="F2" s="96"/>
      <c r="G2" s="102"/>
      <c r="H2" s="96"/>
      <c r="I2" s="102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409</v>
      </c>
      <c r="D3" s="96"/>
      <c r="E3" s="102"/>
      <c r="F3" s="96"/>
      <c r="G3" s="102"/>
      <c r="H3" s="96"/>
      <c r="I3" s="102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68"/>
      <c r="E4" s="73"/>
      <c r="F4" s="68"/>
      <c r="G4" s="73"/>
      <c r="H4" s="68"/>
      <c r="I4" s="73"/>
    </row>
    <row r="5" spans="3:9" s="14" customFormat="1" ht="12.75" customHeight="1">
      <c r="C5" s="19" t="s">
        <v>1</v>
      </c>
      <c r="D5" s="97"/>
      <c r="E5" s="103"/>
      <c r="F5" s="97"/>
      <c r="G5" s="103"/>
      <c r="H5" s="97"/>
      <c r="I5" s="73"/>
    </row>
    <row r="6" spans="3:9" s="14" customFormat="1" ht="12.75" customHeight="1">
      <c r="C6" s="21" t="s">
        <v>0</v>
      </c>
      <c r="D6" s="68"/>
      <c r="E6" s="73"/>
      <c r="F6" s="68"/>
      <c r="G6" s="73"/>
      <c r="H6" s="68"/>
      <c r="I6" s="73"/>
    </row>
    <row r="7" spans="4:9" s="14" customFormat="1" ht="12.75">
      <c r="D7" s="68"/>
      <c r="E7" s="73"/>
      <c r="F7" s="68"/>
      <c r="G7" s="73"/>
      <c r="H7" s="68"/>
      <c r="I7" s="73"/>
    </row>
    <row r="8" spans="3:9" s="14" customFormat="1" ht="12.75">
      <c r="C8" s="22" t="s">
        <v>76</v>
      </c>
      <c r="D8" s="68"/>
      <c r="E8" s="73"/>
      <c r="F8" s="68"/>
      <c r="G8" s="73"/>
      <c r="H8" s="68"/>
      <c r="I8" s="73"/>
    </row>
    <row r="9" spans="4:9" s="14" customFormat="1" ht="13.5" thickBot="1">
      <c r="D9" s="68"/>
      <c r="E9" s="73"/>
      <c r="F9" s="68"/>
      <c r="G9" s="73"/>
      <c r="H9" s="68"/>
      <c r="I9" s="73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104" t="s">
        <v>90</v>
      </c>
      <c r="H10" s="98" t="s">
        <v>92</v>
      </c>
      <c r="I10" s="105" t="s">
        <v>90</v>
      </c>
    </row>
    <row r="11" spans="3:9" s="14" customFormat="1" ht="12.75">
      <c r="C11" s="28"/>
      <c r="D11" s="99"/>
      <c r="E11" s="106"/>
      <c r="F11" s="99"/>
      <c r="G11" s="106"/>
      <c r="H11" s="99"/>
      <c r="I11" s="107"/>
    </row>
    <row r="12" spans="3:9" s="14" customFormat="1" ht="12.75">
      <c r="C12" s="31" t="s">
        <v>2</v>
      </c>
      <c r="D12" s="59">
        <v>34</v>
      </c>
      <c r="E12" s="60" t="s">
        <v>251</v>
      </c>
      <c r="F12" s="59">
        <v>32</v>
      </c>
      <c r="G12" s="60" t="s">
        <v>252</v>
      </c>
      <c r="H12" s="59">
        <v>66</v>
      </c>
      <c r="I12" s="61" t="s">
        <v>253</v>
      </c>
    </row>
    <row r="13" spans="3:9" s="14" customFormat="1" ht="12.75">
      <c r="C13" s="31" t="s">
        <v>28</v>
      </c>
      <c r="D13" s="59">
        <v>2</v>
      </c>
      <c r="E13" s="60" t="s">
        <v>122</v>
      </c>
      <c r="F13" s="59">
        <v>0</v>
      </c>
      <c r="G13" s="60" t="s">
        <v>123</v>
      </c>
      <c r="H13" s="59">
        <v>2</v>
      </c>
      <c r="I13" s="61" t="s">
        <v>97</v>
      </c>
    </row>
    <row r="14" spans="3:9" s="14" customFormat="1" ht="12.75">
      <c r="C14" s="31" t="s">
        <v>67</v>
      </c>
      <c r="D14" s="59">
        <v>1</v>
      </c>
      <c r="E14" s="60" t="s">
        <v>96</v>
      </c>
      <c r="F14" s="59">
        <v>1</v>
      </c>
      <c r="G14" s="60" t="s">
        <v>96</v>
      </c>
      <c r="H14" s="59">
        <v>2</v>
      </c>
      <c r="I14" s="61" t="s">
        <v>97</v>
      </c>
    </row>
    <row r="15" spans="3:9" s="14" customFormat="1" ht="12.75">
      <c r="C15" s="31" t="s">
        <v>39</v>
      </c>
      <c r="D15" s="59">
        <v>1</v>
      </c>
      <c r="E15" s="60" t="s">
        <v>108</v>
      </c>
      <c r="F15" s="59">
        <v>2</v>
      </c>
      <c r="G15" s="60" t="s">
        <v>107</v>
      </c>
      <c r="H15" s="59">
        <v>3</v>
      </c>
      <c r="I15" s="61" t="s">
        <v>97</v>
      </c>
    </row>
    <row r="16" spans="3:9" s="14" customFormat="1" ht="12.75">
      <c r="C16" s="31" t="s">
        <v>20</v>
      </c>
      <c r="D16" s="59">
        <v>10</v>
      </c>
      <c r="E16" s="60" t="s">
        <v>96</v>
      </c>
      <c r="F16" s="59">
        <v>10</v>
      </c>
      <c r="G16" s="60" t="s">
        <v>96</v>
      </c>
      <c r="H16" s="59">
        <v>20</v>
      </c>
      <c r="I16" s="61" t="s">
        <v>121</v>
      </c>
    </row>
    <row r="17" spans="3:9" s="14" customFormat="1" ht="12.75">
      <c r="C17" s="31" t="s">
        <v>396</v>
      </c>
      <c r="D17" s="59">
        <v>0</v>
      </c>
      <c r="E17" s="60" t="s">
        <v>123</v>
      </c>
      <c r="F17" s="59">
        <v>3</v>
      </c>
      <c r="G17" s="60" t="s">
        <v>122</v>
      </c>
      <c r="H17" s="59">
        <v>3</v>
      </c>
      <c r="I17" s="61" t="s">
        <v>97</v>
      </c>
    </row>
    <row r="18" spans="3:9" s="14" customFormat="1" ht="12.75">
      <c r="C18" s="31" t="s">
        <v>392</v>
      </c>
      <c r="D18" s="59">
        <v>11</v>
      </c>
      <c r="E18" s="60" t="s">
        <v>254</v>
      </c>
      <c r="F18" s="59">
        <v>10</v>
      </c>
      <c r="G18" s="60" t="s">
        <v>255</v>
      </c>
      <c r="H18" s="59">
        <v>21</v>
      </c>
      <c r="I18" s="61" t="s">
        <v>121</v>
      </c>
    </row>
    <row r="19" spans="3:9" s="14" customFormat="1" ht="12.75">
      <c r="C19" s="31" t="s">
        <v>18</v>
      </c>
      <c r="D19" s="59">
        <v>1</v>
      </c>
      <c r="E19" s="60" t="s">
        <v>122</v>
      </c>
      <c r="F19" s="59">
        <v>0</v>
      </c>
      <c r="G19" s="60" t="s">
        <v>123</v>
      </c>
      <c r="H19" s="59">
        <v>1</v>
      </c>
      <c r="I19" s="61" t="s">
        <v>123</v>
      </c>
    </row>
    <row r="20" spans="3:9" s="14" customFormat="1" ht="12.75">
      <c r="C20" s="31" t="s">
        <v>195</v>
      </c>
      <c r="D20" s="59">
        <v>1</v>
      </c>
      <c r="E20" s="60" t="s">
        <v>122</v>
      </c>
      <c r="F20" s="59">
        <v>0</v>
      </c>
      <c r="G20" s="60" t="s">
        <v>123</v>
      </c>
      <c r="H20" s="59">
        <v>1</v>
      </c>
      <c r="I20" s="61" t="s">
        <v>123</v>
      </c>
    </row>
    <row r="21" spans="3:9" s="14" customFormat="1" ht="12.75">
      <c r="C21" s="31" t="s">
        <v>69</v>
      </c>
      <c r="D21" s="59">
        <v>11792</v>
      </c>
      <c r="E21" s="60" t="s">
        <v>244</v>
      </c>
      <c r="F21" s="59">
        <v>11911</v>
      </c>
      <c r="G21" s="60" t="s">
        <v>245</v>
      </c>
      <c r="H21" s="59">
        <v>23703</v>
      </c>
      <c r="I21" s="61" t="s">
        <v>246</v>
      </c>
    </row>
    <row r="22" spans="3:9" s="14" customFormat="1" ht="12.75">
      <c r="C22" s="31" t="s">
        <v>33</v>
      </c>
      <c r="D22" s="59">
        <v>0</v>
      </c>
      <c r="E22" s="60" t="s">
        <v>123</v>
      </c>
      <c r="F22" s="59">
        <v>1</v>
      </c>
      <c r="G22" s="60" t="s">
        <v>122</v>
      </c>
      <c r="H22" s="59">
        <v>1</v>
      </c>
      <c r="I22" s="61" t="s">
        <v>123</v>
      </c>
    </row>
    <row r="23" spans="3:9" s="14" customFormat="1" ht="12.75">
      <c r="C23" s="31" t="s">
        <v>4</v>
      </c>
      <c r="D23" s="59">
        <v>24</v>
      </c>
      <c r="E23" s="60" t="s">
        <v>96</v>
      </c>
      <c r="F23" s="59">
        <v>24</v>
      </c>
      <c r="G23" s="60" t="s">
        <v>96</v>
      </c>
      <c r="H23" s="59">
        <v>48</v>
      </c>
      <c r="I23" s="61" t="s">
        <v>165</v>
      </c>
    </row>
    <row r="24" spans="3:9" s="14" customFormat="1" ht="12.75">
      <c r="C24" s="31" t="s">
        <v>50</v>
      </c>
      <c r="D24" s="59">
        <v>1</v>
      </c>
      <c r="E24" s="60" t="s">
        <v>122</v>
      </c>
      <c r="F24" s="59">
        <v>0</v>
      </c>
      <c r="G24" s="60" t="s">
        <v>123</v>
      </c>
      <c r="H24" s="59">
        <v>1</v>
      </c>
      <c r="I24" s="61" t="s">
        <v>123</v>
      </c>
    </row>
    <row r="25" spans="3:9" s="14" customFormat="1" ht="12.75">
      <c r="C25" s="31" t="s">
        <v>16</v>
      </c>
      <c r="D25" s="59">
        <v>3</v>
      </c>
      <c r="E25" s="60" t="s">
        <v>144</v>
      </c>
      <c r="F25" s="59">
        <v>2</v>
      </c>
      <c r="G25" s="60" t="s">
        <v>145</v>
      </c>
      <c r="H25" s="59">
        <v>5</v>
      </c>
      <c r="I25" s="61" t="s">
        <v>109</v>
      </c>
    </row>
    <row r="26" spans="3:9" s="14" customFormat="1" ht="12.75">
      <c r="C26" s="31" t="s">
        <v>7</v>
      </c>
      <c r="D26" s="59">
        <v>30</v>
      </c>
      <c r="E26" s="60" t="s">
        <v>247</v>
      </c>
      <c r="F26" s="59">
        <v>16</v>
      </c>
      <c r="G26" s="60" t="s">
        <v>248</v>
      </c>
      <c r="H26" s="59">
        <v>46</v>
      </c>
      <c r="I26" s="61" t="s">
        <v>199</v>
      </c>
    </row>
    <row r="27" spans="3:9" s="14" customFormat="1" ht="12.75">
      <c r="C27" s="31" t="s">
        <v>37</v>
      </c>
      <c r="D27" s="59">
        <v>1</v>
      </c>
      <c r="E27" s="60" t="s">
        <v>122</v>
      </c>
      <c r="F27" s="59">
        <v>0</v>
      </c>
      <c r="G27" s="60" t="s">
        <v>123</v>
      </c>
      <c r="H27" s="59">
        <v>1</v>
      </c>
      <c r="I27" s="61" t="s">
        <v>123</v>
      </c>
    </row>
    <row r="28" spans="3:9" s="14" customFormat="1" ht="12.75">
      <c r="C28" s="31" t="s">
        <v>25</v>
      </c>
      <c r="D28" s="59">
        <v>6</v>
      </c>
      <c r="E28" s="60" t="s">
        <v>151</v>
      </c>
      <c r="F28" s="59">
        <v>5</v>
      </c>
      <c r="G28" s="60" t="s">
        <v>152</v>
      </c>
      <c r="H28" s="59">
        <v>11</v>
      </c>
      <c r="I28" s="61" t="s">
        <v>136</v>
      </c>
    </row>
    <row r="29" spans="3:9" s="14" customFormat="1" ht="12.75">
      <c r="C29" s="31" t="s">
        <v>47</v>
      </c>
      <c r="D29" s="59">
        <v>8</v>
      </c>
      <c r="E29" s="60" t="s">
        <v>179</v>
      </c>
      <c r="F29" s="59">
        <v>11</v>
      </c>
      <c r="G29" s="60" t="s">
        <v>178</v>
      </c>
      <c r="H29" s="59">
        <v>19</v>
      </c>
      <c r="I29" s="61" t="s">
        <v>100</v>
      </c>
    </row>
    <row r="30" spans="3:9" s="14" customFormat="1" ht="12.75">
      <c r="C30" s="31" t="s">
        <v>8</v>
      </c>
      <c r="D30" s="59">
        <v>7</v>
      </c>
      <c r="E30" s="60" t="s">
        <v>120</v>
      </c>
      <c r="F30" s="59">
        <v>9</v>
      </c>
      <c r="G30" s="60" t="s">
        <v>119</v>
      </c>
      <c r="H30" s="59">
        <v>16</v>
      </c>
      <c r="I30" s="61" t="s">
        <v>153</v>
      </c>
    </row>
    <row r="31" spans="3:9" s="14" customFormat="1" ht="12.75">
      <c r="C31" s="31" t="s">
        <v>118</v>
      </c>
      <c r="D31" s="59">
        <v>14</v>
      </c>
      <c r="E31" s="60" t="s">
        <v>249</v>
      </c>
      <c r="F31" s="59">
        <v>10</v>
      </c>
      <c r="G31" s="60" t="s">
        <v>250</v>
      </c>
      <c r="H31" s="59">
        <v>24</v>
      </c>
      <c r="I31" s="61" t="s">
        <v>175</v>
      </c>
    </row>
    <row r="32" spans="3:9" s="14" customFormat="1" ht="12.75">
      <c r="C32" s="31" t="s">
        <v>17</v>
      </c>
      <c r="D32" s="59">
        <v>3</v>
      </c>
      <c r="E32" s="60" t="s">
        <v>125</v>
      </c>
      <c r="F32" s="59">
        <v>9</v>
      </c>
      <c r="G32" s="60" t="s">
        <v>126</v>
      </c>
      <c r="H32" s="59">
        <v>12</v>
      </c>
      <c r="I32" s="61" t="s">
        <v>112</v>
      </c>
    </row>
    <row r="33" spans="3:9" s="14" customFormat="1" ht="12.75">
      <c r="C33" s="31" t="s">
        <v>71</v>
      </c>
      <c r="D33" s="59">
        <v>3</v>
      </c>
      <c r="E33" s="60" t="s">
        <v>180</v>
      </c>
      <c r="F33" s="59">
        <v>5</v>
      </c>
      <c r="G33" s="60" t="s">
        <v>181</v>
      </c>
      <c r="H33" s="59">
        <v>8</v>
      </c>
      <c r="I33" s="61" t="s">
        <v>141</v>
      </c>
    </row>
    <row r="34" spans="3:9" s="14" customFormat="1" ht="12.75">
      <c r="C34" s="31" t="s">
        <v>10</v>
      </c>
      <c r="D34" s="59">
        <v>5</v>
      </c>
      <c r="E34" s="60" t="s">
        <v>122</v>
      </c>
      <c r="F34" s="59">
        <v>0</v>
      </c>
      <c r="G34" s="60" t="s">
        <v>123</v>
      </c>
      <c r="H34" s="59">
        <v>5</v>
      </c>
      <c r="I34" s="61" t="s">
        <v>109</v>
      </c>
    </row>
    <row r="35" spans="3:9" s="14" customFormat="1" ht="12.75">
      <c r="C35" s="31" t="s">
        <v>26</v>
      </c>
      <c r="D35" s="59">
        <v>0</v>
      </c>
      <c r="E35" s="60" t="s">
        <v>123</v>
      </c>
      <c r="F35" s="59">
        <v>3</v>
      </c>
      <c r="G35" s="60" t="s">
        <v>122</v>
      </c>
      <c r="H35" s="59">
        <v>3</v>
      </c>
      <c r="I35" s="61" t="s">
        <v>97</v>
      </c>
    </row>
    <row r="36" spans="3:9" s="14" customFormat="1" ht="12.75">
      <c r="C36" s="31" t="s">
        <v>12</v>
      </c>
      <c r="D36" s="59">
        <v>9</v>
      </c>
      <c r="E36" s="60" t="s">
        <v>119</v>
      </c>
      <c r="F36" s="59">
        <v>7</v>
      </c>
      <c r="G36" s="60" t="s">
        <v>120</v>
      </c>
      <c r="H36" s="59">
        <v>16</v>
      </c>
      <c r="I36" s="61" t="s">
        <v>153</v>
      </c>
    </row>
    <row r="37" spans="3:9" s="14" customFormat="1" ht="12.75">
      <c r="C37" s="31" t="s">
        <v>394</v>
      </c>
      <c r="D37" s="59">
        <v>6</v>
      </c>
      <c r="E37" s="60" t="s">
        <v>126</v>
      </c>
      <c r="F37" s="59">
        <v>2</v>
      </c>
      <c r="G37" s="60" t="s">
        <v>125</v>
      </c>
      <c r="H37" s="59">
        <v>8</v>
      </c>
      <c r="I37" s="61" t="s">
        <v>141</v>
      </c>
    </row>
    <row r="38" spans="3:9" s="39" customFormat="1" ht="12.75">
      <c r="C38" s="35" t="s">
        <v>124</v>
      </c>
      <c r="D38" s="43">
        <f>SUM(D12:D37)</f>
        <v>11973</v>
      </c>
      <c r="E38" s="43"/>
      <c r="F38" s="43">
        <f>SUM(F12:F37)</f>
        <v>12073</v>
      </c>
      <c r="G38" s="43"/>
      <c r="H38" s="43">
        <f>SUM(H12:H37)</f>
        <v>24046</v>
      </c>
      <c r="I38" s="66"/>
    </row>
    <row r="39" spans="3:9" s="14" customFormat="1" ht="12.75">
      <c r="C39" s="31"/>
      <c r="D39" s="59"/>
      <c r="E39" s="60"/>
      <c r="F39" s="59"/>
      <c r="G39" s="60"/>
      <c r="H39" s="59"/>
      <c r="I39" s="61"/>
    </row>
    <row r="40" spans="3:9" s="14" customFormat="1" ht="12.75">
      <c r="C40" s="31" t="s">
        <v>395</v>
      </c>
      <c r="D40" s="59">
        <v>2</v>
      </c>
      <c r="E40" s="60" t="s">
        <v>96</v>
      </c>
      <c r="F40" s="59">
        <v>2</v>
      </c>
      <c r="G40" s="60" t="s">
        <v>96</v>
      </c>
      <c r="H40" s="59">
        <v>4</v>
      </c>
      <c r="I40" s="61" t="s">
        <v>109</v>
      </c>
    </row>
    <row r="41" spans="3:9" s="14" customFormat="1" ht="12.75">
      <c r="C41" s="31" t="s">
        <v>36</v>
      </c>
      <c r="D41" s="59">
        <v>1</v>
      </c>
      <c r="E41" s="60" t="s">
        <v>122</v>
      </c>
      <c r="F41" s="59">
        <v>0</v>
      </c>
      <c r="G41" s="60" t="s">
        <v>123</v>
      </c>
      <c r="H41" s="59">
        <v>1</v>
      </c>
      <c r="I41" s="61" t="s">
        <v>123</v>
      </c>
    </row>
    <row r="42" spans="3:9" s="14" customFormat="1" ht="12.75">
      <c r="C42" s="31" t="s">
        <v>6</v>
      </c>
      <c r="D42" s="59">
        <v>636</v>
      </c>
      <c r="E42" s="60" t="s">
        <v>256</v>
      </c>
      <c r="F42" s="59">
        <v>344</v>
      </c>
      <c r="G42" s="60" t="s">
        <v>257</v>
      </c>
      <c r="H42" s="59">
        <v>980</v>
      </c>
      <c r="I42" s="61" t="s">
        <v>258</v>
      </c>
    </row>
    <row r="43" spans="3:9" s="14" customFormat="1" ht="12.75">
      <c r="C43" s="31" t="s">
        <v>11</v>
      </c>
      <c r="D43" s="59">
        <v>9</v>
      </c>
      <c r="E43" s="60" t="s">
        <v>259</v>
      </c>
      <c r="F43" s="59">
        <v>2</v>
      </c>
      <c r="G43" s="60" t="s">
        <v>260</v>
      </c>
      <c r="H43" s="59">
        <v>11</v>
      </c>
      <c r="I43" s="61" t="s">
        <v>136</v>
      </c>
    </row>
    <row r="44" spans="3:9" s="39" customFormat="1" ht="12.75">
      <c r="C44" s="35" t="s">
        <v>130</v>
      </c>
      <c r="D44" s="43">
        <f>SUM(D40:D43)</f>
        <v>648</v>
      </c>
      <c r="E44" s="43"/>
      <c r="F44" s="43">
        <f>SUM(F40:F43)</f>
        <v>348</v>
      </c>
      <c r="G44" s="43"/>
      <c r="H44" s="43">
        <f>SUM(H40:H43)</f>
        <v>996</v>
      </c>
      <c r="I44" s="66"/>
    </row>
    <row r="45" spans="3:9" s="14" customFormat="1" ht="12.75">
      <c r="C45" s="31"/>
      <c r="D45" s="59"/>
      <c r="E45" s="60"/>
      <c r="F45" s="59"/>
      <c r="G45" s="60"/>
      <c r="H45" s="59"/>
      <c r="I45" s="61"/>
    </row>
    <row r="46" spans="3:9" s="14" customFormat="1" ht="12.75">
      <c r="C46" s="31" t="s">
        <v>41</v>
      </c>
      <c r="D46" s="59">
        <v>1</v>
      </c>
      <c r="E46" s="60" t="s">
        <v>122</v>
      </c>
      <c r="F46" s="59">
        <v>0</v>
      </c>
      <c r="G46" s="60" t="s">
        <v>123</v>
      </c>
      <c r="H46" s="59">
        <v>1</v>
      </c>
      <c r="I46" s="61" t="s">
        <v>123</v>
      </c>
    </row>
    <row r="47" spans="3:9" s="14" customFormat="1" ht="12.75">
      <c r="C47" s="31" t="s">
        <v>14</v>
      </c>
      <c r="D47" s="59">
        <v>3</v>
      </c>
      <c r="E47" s="60" t="s">
        <v>180</v>
      </c>
      <c r="F47" s="59">
        <v>5</v>
      </c>
      <c r="G47" s="60" t="s">
        <v>181</v>
      </c>
      <c r="H47" s="59">
        <v>8</v>
      </c>
      <c r="I47" s="61" t="s">
        <v>141</v>
      </c>
    </row>
    <row r="48" spans="3:9" s="14" customFormat="1" ht="12.75">
      <c r="C48" s="31" t="s">
        <v>30</v>
      </c>
      <c r="D48" s="59">
        <v>0</v>
      </c>
      <c r="E48" s="60" t="s">
        <v>123</v>
      </c>
      <c r="F48" s="59">
        <v>3</v>
      </c>
      <c r="G48" s="60" t="s">
        <v>122</v>
      </c>
      <c r="H48" s="59">
        <v>3</v>
      </c>
      <c r="I48" s="61" t="s">
        <v>97</v>
      </c>
    </row>
    <row r="49" spans="3:9" s="14" customFormat="1" ht="12.75">
      <c r="C49" s="31" t="s">
        <v>23</v>
      </c>
      <c r="D49" s="59">
        <v>3</v>
      </c>
      <c r="E49" s="60" t="s">
        <v>126</v>
      </c>
      <c r="F49" s="59">
        <v>1</v>
      </c>
      <c r="G49" s="60" t="s">
        <v>125</v>
      </c>
      <c r="H49" s="59">
        <v>4</v>
      </c>
      <c r="I49" s="61" t="s">
        <v>109</v>
      </c>
    </row>
    <row r="50" spans="3:9" s="14" customFormat="1" ht="12.75">
      <c r="C50" s="31" t="s">
        <v>15</v>
      </c>
      <c r="D50" s="59">
        <v>0</v>
      </c>
      <c r="E50" s="60" t="s">
        <v>123</v>
      </c>
      <c r="F50" s="59">
        <v>2</v>
      </c>
      <c r="G50" s="60" t="s">
        <v>122</v>
      </c>
      <c r="H50" s="59">
        <v>2</v>
      </c>
      <c r="I50" s="61" t="s">
        <v>97</v>
      </c>
    </row>
    <row r="51" spans="3:9" s="14" customFormat="1" ht="12.75">
      <c r="C51" s="31" t="s">
        <v>45</v>
      </c>
      <c r="D51" s="59">
        <v>1</v>
      </c>
      <c r="E51" s="60" t="s">
        <v>122</v>
      </c>
      <c r="F51" s="59">
        <v>0</v>
      </c>
      <c r="G51" s="60" t="s">
        <v>123</v>
      </c>
      <c r="H51" s="59">
        <v>1</v>
      </c>
      <c r="I51" s="61" t="s">
        <v>123</v>
      </c>
    </row>
    <row r="52" spans="3:9" s="14" customFormat="1" ht="12.75">
      <c r="C52" s="31" t="s">
        <v>5</v>
      </c>
      <c r="D52" s="59">
        <v>0</v>
      </c>
      <c r="E52" s="60" t="s">
        <v>123</v>
      </c>
      <c r="F52" s="59">
        <v>5</v>
      </c>
      <c r="G52" s="60" t="s">
        <v>122</v>
      </c>
      <c r="H52" s="59">
        <v>5</v>
      </c>
      <c r="I52" s="61" t="s">
        <v>109</v>
      </c>
    </row>
    <row r="53" spans="3:9" s="14" customFormat="1" ht="12.75">
      <c r="C53" s="31" t="s">
        <v>9</v>
      </c>
      <c r="D53" s="59">
        <v>1</v>
      </c>
      <c r="E53" s="60" t="s">
        <v>261</v>
      </c>
      <c r="F53" s="59">
        <v>11</v>
      </c>
      <c r="G53" s="60" t="s">
        <v>262</v>
      </c>
      <c r="H53" s="59">
        <v>12</v>
      </c>
      <c r="I53" s="61" t="s">
        <v>112</v>
      </c>
    </row>
    <row r="54" spans="3:9" s="39" customFormat="1" ht="12.75">
      <c r="C54" s="40" t="s">
        <v>133</v>
      </c>
      <c r="D54" s="43">
        <f>SUM(D46:D53)</f>
        <v>9</v>
      </c>
      <c r="E54" s="43"/>
      <c r="F54" s="43">
        <f>SUM(F46:F53)</f>
        <v>27</v>
      </c>
      <c r="G54" s="43"/>
      <c r="H54" s="43">
        <f>SUM(H46:H53)</f>
        <v>36</v>
      </c>
      <c r="I54" s="66"/>
    </row>
    <row r="55" spans="3:9" s="14" customFormat="1" ht="12.75">
      <c r="C55" s="31"/>
      <c r="D55" s="59"/>
      <c r="E55" s="60"/>
      <c r="F55" s="59"/>
      <c r="G55" s="60"/>
      <c r="H55" s="59"/>
      <c r="I55" s="61"/>
    </row>
    <row r="56" spans="3:9" s="14" customFormat="1" ht="12.75">
      <c r="C56" s="31" t="s">
        <v>13</v>
      </c>
      <c r="D56" s="59">
        <v>20</v>
      </c>
      <c r="E56" s="60" t="s">
        <v>152</v>
      </c>
      <c r="F56" s="59">
        <v>24</v>
      </c>
      <c r="G56" s="60" t="s">
        <v>151</v>
      </c>
      <c r="H56" s="59">
        <v>44</v>
      </c>
      <c r="I56" s="61" t="s">
        <v>263</v>
      </c>
    </row>
    <row r="57" spans="3:9" s="14" customFormat="1" ht="12.75">
      <c r="C57" s="31" t="s">
        <v>3</v>
      </c>
      <c r="D57" s="59">
        <v>2</v>
      </c>
      <c r="E57" s="60" t="s">
        <v>230</v>
      </c>
      <c r="F57" s="59">
        <v>10</v>
      </c>
      <c r="G57" s="60" t="s">
        <v>231</v>
      </c>
      <c r="H57" s="59">
        <v>12</v>
      </c>
      <c r="I57" s="61" t="s">
        <v>112</v>
      </c>
    </row>
    <row r="58" spans="3:9" s="14" customFormat="1" ht="12.75">
      <c r="C58" s="31" t="s">
        <v>42</v>
      </c>
      <c r="D58" s="59">
        <v>60</v>
      </c>
      <c r="E58" s="60" t="s">
        <v>264</v>
      </c>
      <c r="F58" s="59">
        <v>77</v>
      </c>
      <c r="G58" s="60" t="s">
        <v>265</v>
      </c>
      <c r="H58" s="59">
        <v>137</v>
      </c>
      <c r="I58" s="61" t="s">
        <v>266</v>
      </c>
    </row>
    <row r="59" spans="3:9" s="14" customFormat="1" ht="12.75">
      <c r="C59" s="31" t="s">
        <v>43</v>
      </c>
      <c r="D59" s="59">
        <v>7</v>
      </c>
      <c r="E59" s="60" t="s">
        <v>108</v>
      </c>
      <c r="F59" s="59">
        <v>14</v>
      </c>
      <c r="G59" s="60" t="s">
        <v>107</v>
      </c>
      <c r="H59" s="59">
        <v>21</v>
      </c>
      <c r="I59" s="61" t="s">
        <v>121</v>
      </c>
    </row>
    <row r="60" spans="3:9" s="14" customFormat="1" ht="12.75">
      <c r="C60" s="31" t="s">
        <v>46</v>
      </c>
      <c r="D60" s="59">
        <v>2</v>
      </c>
      <c r="E60" s="60" t="s">
        <v>96</v>
      </c>
      <c r="F60" s="59">
        <v>2</v>
      </c>
      <c r="G60" s="60" t="s">
        <v>96</v>
      </c>
      <c r="H60" s="59">
        <v>4</v>
      </c>
      <c r="I60" s="61" t="s">
        <v>109</v>
      </c>
    </row>
    <row r="61" spans="3:9" s="14" customFormat="1" ht="12.75">
      <c r="C61" s="31" t="s">
        <v>19</v>
      </c>
      <c r="D61" s="59">
        <v>0</v>
      </c>
      <c r="E61" s="60" t="s">
        <v>123</v>
      </c>
      <c r="F61" s="59">
        <v>4</v>
      </c>
      <c r="G61" s="60" t="s">
        <v>122</v>
      </c>
      <c r="H61" s="59">
        <v>4</v>
      </c>
      <c r="I61" s="61" t="s">
        <v>109</v>
      </c>
    </row>
    <row r="62" spans="3:9" s="14" customFormat="1" ht="12.75">
      <c r="C62" s="31" t="s">
        <v>48</v>
      </c>
      <c r="D62" s="59">
        <v>10</v>
      </c>
      <c r="E62" s="60" t="s">
        <v>269</v>
      </c>
      <c r="F62" s="59">
        <v>9</v>
      </c>
      <c r="G62" s="60" t="s">
        <v>270</v>
      </c>
      <c r="H62" s="59">
        <v>19</v>
      </c>
      <c r="I62" s="61" t="s">
        <v>100</v>
      </c>
    </row>
    <row r="63" spans="3:9" s="14" customFormat="1" ht="12.75">
      <c r="C63" s="31" t="s">
        <v>49</v>
      </c>
      <c r="D63" s="59">
        <v>8</v>
      </c>
      <c r="E63" s="60" t="s">
        <v>96</v>
      </c>
      <c r="F63" s="59">
        <v>8</v>
      </c>
      <c r="G63" s="60" t="s">
        <v>96</v>
      </c>
      <c r="H63" s="59">
        <v>16</v>
      </c>
      <c r="I63" s="61" t="s">
        <v>153</v>
      </c>
    </row>
    <row r="64" spans="3:9" s="14" customFormat="1" ht="12.75">
      <c r="C64" s="31" t="s">
        <v>22</v>
      </c>
      <c r="D64" s="59">
        <v>7</v>
      </c>
      <c r="E64" s="60" t="s">
        <v>267</v>
      </c>
      <c r="F64" s="59">
        <v>12</v>
      </c>
      <c r="G64" s="60" t="s">
        <v>268</v>
      </c>
      <c r="H64" s="59">
        <v>19</v>
      </c>
      <c r="I64" s="61" t="s">
        <v>100</v>
      </c>
    </row>
    <row r="65" spans="3:9" s="39" customFormat="1" ht="12.75">
      <c r="C65" s="40" t="s">
        <v>139</v>
      </c>
      <c r="D65" s="43">
        <f>SUM(D56:D64)</f>
        <v>116</v>
      </c>
      <c r="E65" s="43"/>
      <c r="F65" s="43">
        <f>SUM(F56:F64)</f>
        <v>160</v>
      </c>
      <c r="G65" s="43"/>
      <c r="H65" s="43">
        <f>SUM(H56:H64)</f>
        <v>276</v>
      </c>
      <c r="I65" s="66"/>
    </row>
    <row r="66" spans="3:9" s="14" customFormat="1" ht="12.75">
      <c r="C66" s="31"/>
      <c r="D66" s="59"/>
      <c r="E66" s="60"/>
      <c r="F66" s="59"/>
      <c r="G66" s="60"/>
      <c r="H66" s="59"/>
      <c r="I66" s="61"/>
    </row>
    <row r="67" spans="3:9" s="14" customFormat="1" ht="12.75">
      <c r="C67" s="31" t="s">
        <v>52</v>
      </c>
      <c r="D67" s="59">
        <v>1</v>
      </c>
      <c r="E67" s="60" t="s">
        <v>122</v>
      </c>
      <c r="F67" s="59">
        <v>0</v>
      </c>
      <c r="G67" s="60" t="s">
        <v>123</v>
      </c>
      <c r="H67" s="59">
        <v>1</v>
      </c>
      <c r="I67" s="61" t="s">
        <v>123</v>
      </c>
    </row>
    <row r="68" spans="3:9" s="14" customFormat="1" ht="12.75">
      <c r="C68" s="31" t="s">
        <v>44</v>
      </c>
      <c r="D68" s="59">
        <v>1</v>
      </c>
      <c r="E68" s="60" t="s">
        <v>108</v>
      </c>
      <c r="F68" s="59">
        <v>2</v>
      </c>
      <c r="G68" s="60" t="s">
        <v>107</v>
      </c>
      <c r="H68" s="59">
        <v>3</v>
      </c>
      <c r="I68" s="61" t="s">
        <v>97</v>
      </c>
    </row>
    <row r="69" spans="3:9" s="14" customFormat="1" ht="12.75">
      <c r="C69" s="31" t="s">
        <v>24</v>
      </c>
      <c r="D69" s="59">
        <v>2</v>
      </c>
      <c r="E69" s="60" t="s">
        <v>107</v>
      </c>
      <c r="F69" s="59">
        <v>1</v>
      </c>
      <c r="G69" s="60" t="s">
        <v>108</v>
      </c>
      <c r="H69" s="59">
        <v>3</v>
      </c>
      <c r="I69" s="61" t="s">
        <v>97</v>
      </c>
    </row>
    <row r="70" spans="3:9" s="14" customFormat="1" ht="12.75">
      <c r="C70" s="31" t="s">
        <v>38</v>
      </c>
      <c r="D70" s="59">
        <v>6</v>
      </c>
      <c r="E70" s="60" t="s">
        <v>122</v>
      </c>
      <c r="F70" s="59">
        <v>0</v>
      </c>
      <c r="G70" s="60" t="s">
        <v>123</v>
      </c>
      <c r="H70" s="59">
        <v>6</v>
      </c>
      <c r="I70" s="61" t="s">
        <v>109</v>
      </c>
    </row>
    <row r="71" spans="3:9" s="14" customFormat="1" ht="12.75">
      <c r="C71" s="31" t="s">
        <v>27</v>
      </c>
      <c r="D71" s="59">
        <v>1</v>
      </c>
      <c r="E71" s="60" t="s">
        <v>125</v>
      </c>
      <c r="F71" s="59">
        <v>3</v>
      </c>
      <c r="G71" s="60" t="s">
        <v>126</v>
      </c>
      <c r="H71" s="59">
        <v>4</v>
      </c>
      <c r="I71" s="61" t="s">
        <v>109</v>
      </c>
    </row>
    <row r="72" spans="3:9" s="14" customFormat="1" ht="12.75">
      <c r="C72" s="31" t="s">
        <v>21</v>
      </c>
      <c r="D72" s="59">
        <v>13</v>
      </c>
      <c r="E72" s="60" t="s">
        <v>271</v>
      </c>
      <c r="F72" s="59">
        <v>5</v>
      </c>
      <c r="G72" s="60" t="s">
        <v>272</v>
      </c>
      <c r="H72" s="59">
        <v>18</v>
      </c>
      <c r="I72" s="61" t="s">
        <v>100</v>
      </c>
    </row>
    <row r="73" spans="3:9" s="39" customFormat="1" ht="12.75">
      <c r="C73" s="40" t="s">
        <v>142</v>
      </c>
      <c r="D73" s="43">
        <f>SUM(D67:D72)</f>
        <v>24</v>
      </c>
      <c r="E73" s="43"/>
      <c r="F73" s="43">
        <f>SUM(F67:F72)</f>
        <v>11</v>
      </c>
      <c r="G73" s="43"/>
      <c r="H73" s="43">
        <f>SUM(H67:H72)</f>
        <v>35</v>
      </c>
      <c r="I73" s="66"/>
    </row>
    <row r="74" spans="3:9" s="14" customFormat="1" ht="12.75">
      <c r="C74" s="31"/>
      <c r="D74" s="59"/>
      <c r="E74" s="60"/>
      <c r="F74" s="59"/>
      <c r="G74" s="60"/>
      <c r="H74" s="59"/>
      <c r="I74" s="61"/>
    </row>
    <row r="75" spans="3:9" s="39" customFormat="1" ht="12.75">
      <c r="C75" s="40" t="s">
        <v>92</v>
      </c>
      <c r="D75" s="43">
        <f>SUM(D12:D72)-D38-D44-D54-D65</f>
        <v>12770</v>
      </c>
      <c r="E75" s="108">
        <v>0.503</v>
      </c>
      <c r="F75" s="43">
        <f>SUM(F12:F72)-F38-F44-F54-F65</f>
        <v>12619</v>
      </c>
      <c r="G75" s="108">
        <v>0.497</v>
      </c>
      <c r="H75" s="43">
        <f>SUM(H12:H72)-H38-H44-H54-H65</f>
        <v>25389</v>
      </c>
      <c r="I75" s="66">
        <v>1</v>
      </c>
    </row>
    <row r="76" spans="3:9" s="14" customFormat="1" ht="12.75">
      <c r="C76" s="31"/>
      <c r="D76" s="59"/>
      <c r="E76" s="60"/>
      <c r="F76" s="59"/>
      <c r="G76" s="60"/>
      <c r="H76" s="59"/>
      <c r="I76" s="61"/>
    </row>
    <row r="77" spans="3:9" s="14" customFormat="1" ht="13.5" thickBot="1">
      <c r="C77" s="46"/>
      <c r="D77" s="70"/>
      <c r="E77" s="71"/>
      <c r="F77" s="70"/>
      <c r="G77" s="71"/>
      <c r="H77" s="70"/>
      <c r="I77" s="72"/>
    </row>
    <row r="78" spans="4:9" s="14" customFormat="1" ht="12.75">
      <c r="D78" s="68"/>
      <c r="E78" s="73"/>
      <c r="F78" s="68"/>
      <c r="G78" s="73"/>
      <c r="H78" s="68"/>
      <c r="I78" s="73"/>
    </row>
    <row r="79" spans="4:9" s="14" customFormat="1" ht="12.75">
      <c r="D79" s="68"/>
      <c r="E79" s="73"/>
      <c r="F79" s="68"/>
      <c r="G79" s="73"/>
      <c r="H79" s="68"/>
      <c r="I79" s="73"/>
    </row>
    <row r="80" spans="4:9" s="14" customFormat="1" ht="12.75">
      <c r="D80" s="68"/>
      <c r="E80" s="73"/>
      <c r="F80" s="68"/>
      <c r="G80" s="73"/>
      <c r="H80" s="68"/>
      <c r="I80" s="73"/>
    </row>
  </sheetData>
  <printOptions/>
  <pageMargins left="0.59" right="0.75" top="1.19" bottom="0.74" header="0" footer="0"/>
  <pageSetup fitToHeight="2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workbookViewId="0" topLeftCell="A50">
      <selection activeCell="H23" sqref="H23"/>
    </sheetView>
  </sheetViews>
  <sheetFormatPr defaultColWidth="11.421875" defaultRowHeight="12.75"/>
  <cols>
    <col min="1" max="1" width="3.57421875" style="0" customWidth="1"/>
    <col min="2" max="2" width="4.00390625" style="0" customWidth="1"/>
    <col min="3" max="3" width="30.57421875" style="0" customWidth="1"/>
    <col min="4" max="4" width="10.7109375" style="4" customWidth="1"/>
    <col min="5" max="5" width="9.28125" style="1" customWidth="1"/>
    <col min="6" max="6" width="10.28125" style="4" customWidth="1"/>
    <col min="7" max="7" width="9.421875" style="1" customWidth="1"/>
    <col min="8" max="8" width="15.8515625" style="4" customWidth="1"/>
    <col min="9" max="9" width="10.8515625" style="1" customWidth="1"/>
  </cols>
  <sheetData>
    <row r="1" spans="3:17" s="14" customFormat="1" ht="21.75" customHeight="1">
      <c r="C1" s="13" t="s">
        <v>401</v>
      </c>
      <c r="D1" s="95"/>
      <c r="E1" s="49"/>
      <c r="F1" s="112"/>
      <c r="G1" s="50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09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410</v>
      </c>
      <c r="D3" s="109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93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110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93"/>
      <c r="E6" s="52"/>
      <c r="F6" s="93"/>
      <c r="G6" s="52"/>
      <c r="H6" s="93"/>
      <c r="I6" s="52"/>
    </row>
    <row r="7" spans="4:9" s="14" customFormat="1" ht="12.75">
      <c r="D7" s="93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93"/>
      <c r="E8" s="52"/>
      <c r="F8" s="93"/>
      <c r="G8" s="52"/>
      <c r="H8" s="93"/>
      <c r="I8" s="52"/>
    </row>
    <row r="9" spans="4:9" s="14" customFormat="1" ht="13.5" thickBot="1">
      <c r="D9" s="93"/>
      <c r="E9" s="52"/>
      <c r="F9" s="93"/>
      <c r="G9" s="52"/>
      <c r="H9" s="93"/>
      <c r="I9" s="52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104" t="s">
        <v>90</v>
      </c>
      <c r="H10" s="98" t="s">
        <v>92</v>
      </c>
      <c r="I10" s="105" t="s">
        <v>90</v>
      </c>
    </row>
    <row r="11" spans="3:9" s="14" customFormat="1" ht="12.75">
      <c r="C11" s="28"/>
      <c r="D11" s="113"/>
      <c r="E11" s="57"/>
      <c r="F11" s="113"/>
      <c r="G11" s="57"/>
      <c r="H11" s="113"/>
      <c r="I11" s="58"/>
    </row>
    <row r="12" spans="3:9" s="14" customFormat="1" ht="12.75">
      <c r="C12" s="31" t="s">
        <v>2</v>
      </c>
      <c r="D12" s="32">
        <v>37</v>
      </c>
      <c r="E12" s="76" t="s">
        <v>277</v>
      </c>
      <c r="F12" s="32">
        <v>35</v>
      </c>
      <c r="G12" s="76" t="s">
        <v>278</v>
      </c>
      <c r="H12" s="32">
        <v>72</v>
      </c>
      <c r="I12" s="89" t="s">
        <v>279</v>
      </c>
    </row>
    <row r="13" spans="3:9" s="14" customFormat="1" ht="12.75">
      <c r="C13" s="31" t="s">
        <v>28</v>
      </c>
      <c r="D13" s="32">
        <v>2</v>
      </c>
      <c r="E13" s="76" t="s">
        <v>122</v>
      </c>
      <c r="F13" s="32">
        <v>0</v>
      </c>
      <c r="G13" s="76" t="s">
        <v>123</v>
      </c>
      <c r="H13" s="32">
        <v>2</v>
      </c>
      <c r="I13" s="89" t="s">
        <v>97</v>
      </c>
    </row>
    <row r="14" spans="3:9" s="14" customFormat="1" ht="12.75">
      <c r="C14" s="31" t="s">
        <v>67</v>
      </c>
      <c r="D14" s="32">
        <v>1</v>
      </c>
      <c r="E14" s="76" t="s">
        <v>96</v>
      </c>
      <c r="F14" s="32">
        <v>1</v>
      </c>
      <c r="G14" s="76" t="s">
        <v>96</v>
      </c>
      <c r="H14" s="32">
        <v>2</v>
      </c>
      <c r="I14" s="89" t="s">
        <v>97</v>
      </c>
    </row>
    <row r="15" spans="3:9" s="14" customFormat="1" ht="12.75">
      <c r="C15" s="31" t="s">
        <v>39</v>
      </c>
      <c r="D15" s="32">
        <v>1</v>
      </c>
      <c r="E15" s="76" t="s">
        <v>108</v>
      </c>
      <c r="F15" s="32">
        <v>2</v>
      </c>
      <c r="G15" s="76" t="s">
        <v>107</v>
      </c>
      <c r="H15" s="32">
        <v>3</v>
      </c>
      <c r="I15" s="89" t="s">
        <v>97</v>
      </c>
    </row>
    <row r="16" spans="3:9" s="14" customFormat="1" ht="12.75">
      <c r="C16" s="31" t="s">
        <v>20</v>
      </c>
      <c r="D16" s="32">
        <v>10</v>
      </c>
      <c r="E16" s="76" t="s">
        <v>255</v>
      </c>
      <c r="F16" s="32">
        <v>11</v>
      </c>
      <c r="G16" s="76" t="s">
        <v>254</v>
      </c>
      <c r="H16" s="32">
        <v>21</v>
      </c>
      <c r="I16" s="89" t="s">
        <v>121</v>
      </c>
    </row>
    <row r="17" spans="3:9" s="14" customFormat="1" ht="12.75">
      <c r="C17" s="31" t="s">
        <v>396</v>
      </c>
      <c r="D17" s="32">
        <v>0</v>
      </c>
      <c r="E17" s="76" t="s">
        <v>123</v>
      </c>
      <c r="F17" s="32">
        <v>4</v>
      </c>
      <c r="G17" s="76" t="s">
        <v>122</v>
      </c>
      <c r="H17" s="32">
        <v>4</v>
      </c>
      <c r="I17" s="89" t="s">
        <v>97</v>
      </c>
    </row>
    <row r="18" spans="3:9" s="14" customFormat="1" ht="12.75">
      <c r="C18" s="31" t="s">
        <v>40</v>
      </c>
      <c r="D18" s="32">
        <v>10</v>
      </c>
      <c r="E18" s="76" t="s">
        <v>96</v>
      </c>
      <c r="F18" s="32">
        <v>10</v>
      </c>
      <c r="G18" s="76" t="s">
        <v>96</v>
      </c>
      <c r="H18" s="32">
        <v>20</v>
      </c>
      <c r="I18" s="89" t="s">
        <v>100</v>
      </c>
    </row>
    <row r="19" spans="3:9" s="14" customFormat="1" ht="12.75">
      <c r="C19" s="31" t="s">
        <v>18</v>
      </c>
      <c r="D19" s="32">
        <v>1</v>
      </c>
      <c r="E19" s="76" t="s">
        <v>96</v>
      </c>
      <c r="F19" s="32">
        <v>1</v>
      </c>
      <c r="G19" s="76" t="s">
        <v>96</v>
      </c>
      <c r="H19" s="32">
        <v>2</v>
      </c>
      <c r="I19" s="89" t="s">
        <v>97</v>
      </c>
    </row>
    <row r="20" spans="3:9" s="14" customFormat="1" ht="12.75">
      <c r="C20" s="31" t="s">
        <v>195</v>
      </c>
      <c r="D20" s="32">
        <v>1</v>
      </c>
      <c r="E20" s="76" t="s">
        <v>122</v>
      </c>
      <c r="F20" s="32">
        <v>0</v>
      </c>
      <c r="G20" s="76" t="s">
        <v>123</v>
      </c>
      <c r="H20" s="32">
        <v>1</v>
      </c>
      <c r="I20" s="89" t="s">
        <v>123</v>
      </c>
    </row>
    <row r="21" spans="3:9" s="14" customFormat="1" ht="12.75">
      <c r="C21" s="31" t="s">
        <v>69</v>
      </c>
      <c r="D21" s="32">
        <v>12248</v>
      </c>
      <c r="E21" s="76" t="s">
        <v>273</v>
      </c>
      <c r="F21" s="32">
        <v>12315</v>
      </c>
      <c r="G21" s="76" t="s">
        <v>274</v>
      </c>
      <c r="H21" s="32">
        <v>24563</v>
      </c>
      <c r="I21" s="89" t="s">
        <v>275</v>
      </c>
    </row>
    <row r="22" spans="3:9" s="14" customFormat="1" ht="12.75">
      <c r="C22" s="31" t="s">
        <v>33</v>
      </c>
      <c r="D22" s="32">
        <v>0</v>
      </c>
      <c r="E22" s="76" t="s">
        <v>123</v>
      </c>
      <c r="F22" s="32">
        <v>1</v>
      </c>
      <c r="G22" s="76" t="s">
        <v>122</v>
      </c>
      <c r="H22" s="32">
        <v>1</v>
      </c>
      <c r="I22" s="89" t="s">
        <v>123</v>
      </c>
    </row>
    <row r="23" spans="3:9" s="14" customFormat="1" ht="12.75">
      <c r="C23" s="31" t="s">
        <v>4</v>
      </c>
      <c r="D23" s="32">
        <v>31</v>
      </c>
      <c r="E23" s="76" t="s">
        <v>96</v>
      </c>
      <c r="F23" s="32">
        <v>31</v>
      </c>
      <c r="G23" s="76" t="s">
        <v>96</v>
      </c>
      <c r="H23" s="32">
        <v>62</v>
      </c>
      <c r="I23" s="89" t="s">
        <v>222</v>
      </c>
    </row>
    <row r="24" spans="3:9" s="14" customFormat="1" ht="12.75">
      <c r="C24" s="31" t="s">
        <v>50</v>
      </c>
      <c r="D24" s="32">
        <v>1</v>
      </c>
      <c r="E24" s="76" t="s">
        <v>122</v>
      </c>
      <c r="F24" s="32">
        <v>0</v>
      </c>
      <c r="G24" s="76" t="s">
        <v>123</v>
      </c>
      <c r="H24" s="32">
        <v>1</v>
      </c>
      <c r="I24" s="89" t="s">
        <v>123</v>
      </c>
    </row>
    <row r="25" spans="3:9" s="14" customFormat="1" ht="12.75">
      <c r="C25" s="31" t="s">
        <v>16</v>
      </c>
      <c r="D25" s="32">
        <v>3</v>
      </c>
      <c r="E25" s="76" t="s">
        <v>144</v>
      </c>
      <c r="F25" s="32">
        <v>2</v>
      </c>
      <c r="G25" s="76" t="s">
        <v>145</v>
      </c>
      <c r="H25" s="32">
        <v>5</v>
      </c>
      <c r="I25" s="89" t="s">
        <v>109</v>
      </c>
    </row>
    <row r="26" spans="3:9" s="14" customFormat="1" ht="12.75">
      <c r="C26" s="31" t="s">
        <v>7</v>
      </c>
      <c r="D26" s="32">
        <v>37</v>
      </c>
      <c r="E26" s="76" t="s">
        <v>243</v>
      </c>
      <c r="F26" s="32">
        <v>19</v>
      </c>
      <c r="G26" s="76" t="s">
        <v>242</v>
      </c>
      <c r="H26" s="32">
        <v>56</v>
      </c>
      <c r="I26" s="89" t="s">
        <v>276</v>
      </c>
    </row>
    <row r="27" spans="3:9" s="14" customFormat="1" ht="12.75">
      <c r="C27" s="31" t="s">
        <v>70</v>
      </c>
      <c r="D27" s="32">
        <v>1</v>
      </c>
      <c r="E27" s="76" t="s">
        <v>187</v>
      </c>
      <c r="F27" s="32">
        <v>4</v>
      </c>
      <c r="G27" s="76" t="s">
        <v>188</v>
      </c>
      <c r="H27" s="32">
        <v>5</v>
      </c>
      <c r="I27" s="89" t="s">
        <v>109</v>
      </c>
    </row>
    <row r="28" spans="3:9" s="14" customFormat="1" ht="12.75">
      <c r="C28" s="31" t="s">
        <v>29</v>
      </c>
      <c r="D28" s="32">
        <v>1</v>
      </c>
      <c r="E28" s="76" t="s">
        <v>108</v>
      </c>
      <c r="F28" s="32">
        <v>2</v>
      </c>
      <c r="G28" s="76" t="s">
        <v>107</v>
      </c>
      <c r="H28" s="32">
        <v>3</v>
      </c>
      <c r="I28" s="89" t="s">
        <v>97</v>
      </c>
    </row>
    <row r="29" spans="3:9" s="14" customFormat="1" ht="12.75">
      <c r="C29" s="31" t="s">
        <v>393</v>
      </c>
      <c r="D29" s="32">
        <v>1</v>
      </c>
      <c r="E29" s="76" t="s">
        <v>122</v>
      </c>
      <c r="F29" s="32">
        <v>0</v>
      </c>
      <c r="G29" s="76" t="s">
        <v>123</v>
      </c>
      <c r="H29" s="32">
        <v>1</v>
      </c>
      <c r="I29" s="89" t="s">
        <v>123</v>
      </c>
    </row>
    <row r="30" spans="3:9" s="14" customFormat="1" ht="12.75">
      <c r="C30" s="31" t="s">
        <v>37</v>
      </c>
      <c r="D30" s="32">
        <v>1</v>
      </c>
      <c r="E30" s="76" t="s">
        <v>122</v>
      </c>
      <c r="F30" s="32">
        <v>0</v>
      </c>
      <c r="G30" s="76" t="s">
        <v>123</v>
      </c>
      <c r="H30" s="32">
        <v>1</v>
      </c>
      <c r="I30" s="89" t="s">
        <v>123</v>
      </c>
    </row>
    <row r="31" spans="3:9" s="14" customFormat="1" ht="12.75">
      <c r="C31" s="31" t="s">
        <v>25</v>
      </c>
      <c r="D31" s="32">
        <v>7</v>
      </c>
      <c r="E31" s="76" t="s">
        <v>214</v>
      </c>
      <c r="F31" s="32">
        <v>6</v>
      </c>
      <c r="G31" s="76" t="s">
        <v>215</v>
      </c>
      <c r="H31" s="32">
        <v>13</v>
      </c>
      <c r="I31" s="89" t="s">
        <v>112</v>
      </c>
    </row>
    <row r="32" spans="3:9" s="14" customFormat="1" ht="12.75">
      <c r="C32" s="31" t="s">
        <v>47</v>
      </c>
      <c r="D32" s="32">
        <v>12</v>
      </c>
      <c r="E32" s="76" t="s">
        <v>215</v>
      </c>
      <c r="F32" s="32">
        <v>14</v>
      </c>
      <c r="G32" s="76" t="s">
        <v>214</v>
      </c>
      <c r="H32" s="32">
        <v>26</v>
      </c>
      <c r="I32" s="89" t="s">
        <v>103</v>
      </c>
    </row>
    <row r="33" spans="3:9" s="14" customFormat="1" ht="12.75">
      <c r="C33" s="31" t="s">
        <v>8</v>
      </c>
      <c r="D33" s="32">
        <v>6</v>
      </c>
      <c r="E33" s="76" t="s">
        <v>115</v>
      </c>
      <c r="F33" s="32">
        <v>8</v>
      </c>
      <c r="G33" s="76" t="s">
        <v>116</v>
      </c>
      <c r="H33" s="32">
        <v>14</v>
      </c>
      <c r="I33" s="89" t="s">
        <v>112</v>
      </c>
    </row>
    <row r="34" spans="3:9" s="14" customFormat="1" ht="12.75">
      <c r="C34" s="31" t="s">
        <v>118</v>
      </c>
      <c r="D34" s="32">
        <v>24</v>
      </c>
      <c r="E34" s="76" t="s">
        <v>268</v>
      </c>
      <c r="F34" s="32">
        <v>14</v>
      </c>
      <c r="G34" s="76" t="s">
        <v>267</v>
      </c>
      <c r="H34" s="32">
        <v>38</v>
      </c>
      <c r="I34" s="89" t="s">
        <v>225</v>
      </c>
    </row>
    <row r="35" spans="3:9" s="14" customFormat="1" ht="12.75">
      <c r="C35" s="31" t="s">
        <v>17</v>
      </c>
      <c r="D35" s="32">
        <v>7</v>
      </c>
      <c r="E35" s="76" t="s">
        <v>282</v>
      </c>
      <c r="F35" s="32">
        <v>11</v>
      </c>
      <c r="G35" s="76" t="s">
        <v>283</v>
      </c>
      <c r="H35" s="32">
        <v>18</v>
      </c>
      <c r="I35" s="89" t="s">
        <v>100</v>
      </c>
    </row>
    <row r="36" spans="3:9" s="14" customFormat="1" ht="12.75">
      <c r="C36" s="31" t="s">
        <v>71</v>
      </c>
      <c r="D36" s="32">
        <v>27</v>
      </c>
      <c r="E36" s="76" t="s">
        <v>280</v>
      </c>
      <c r="F36" s="32">
        <v>35</v>
      </c>
      <c r="G36" s="76" t="s">
        <v>281</v>
      </c>
      <c r="H36" s="32">
        <v>62</v>
      </c>
      <c r="I36" s="89" t="s">
        <v>222</v>
      </c>
    </row>
    <row r="37" spans="3:9" s="14" customFormat="1" ht="12.75">
      <c r="C37" s="31" t="s">
        <v>10</v>
      </c>
      <c r="D37" s="32">
        <v>6</v>
      </c>
      <c r="E37" s="76" t="s">
        <v>211</v>
      </c>
      <c r="F37" s="32">
        <v>1</v>
      </c>
      <c r="G37" s="76" t="s">
        <v>210</v>
      </c>
      <c r="H37" s="32">
        <v>7</v>
      </c>
      <c r="I37" s="89" t="s">
        <v>141</v>
      </c>
    </row>
    <row r="38" spans="3:9" s="14" customFormat="1" ht="12.75">
      <c r="C38" s="31" t="s">
        <v>26</v>
      </c>
      <c r="D38" s="32">
        <v>0</v>
      </c>
      <c r="E38" s="76" t="s">
        <v>123</v>
      </c>
      <c r="F38" s="32">
        <v>3</v>
      </c>
      <c r="G38" s="76" t="s">
        <v>122</v>
      </c>
      <c r="H38" s="32">
        <v>3</v>
      </c>
      <c r="I38" s="89" t="s">
        <v>97</v>
      </c>
    </row>
    <row r="39" spans="3:9" s="14" customFormat="1" ht="12.75">
      <c r="C39" s="31" t="s">
        <v>12</v>
      </c>
      <c r="D39" s="32">
        <v>9</v>
      </c>
      <c r="E39" s="76" t="s">
        <v>119</v>
      </c>
      <c r="F39" s="32">
        <v>7</v>
      </c>
      <c r="G39" s="76" t="s">
        <v>120</v>
      </c>
      <c r="H39" s="32">
        <v>16</v>
      </c>
      <c r="I39" s="89" t="s">
        <v>153</v>
      </c>
    </row>
    <row r="40" spans="3:9" s="14" customFormat="1" ht="12.75">
      <c r="C40" s="31" t="s">
        <v>74</v>
      </c>
      <c r="D40" s="32">
        <v>9</v>
      </c>
      <c r="E40" s="76" t="s">
        <v>154</v>
      </c>
      <c r="F40" s="32">
        <v>13</v>
      </c>
      <c r="G40" s="76" t="s">
        <v>155</v>
      </c>
      <c r="H40" s="32">
        <v>22</v>
      </c>
      <c r="I40" s="89" t="s">
        <v>121</v>
      </c>
    </row>
    <row r="41" spans="3:9" s="39" customFormat="1" ht="12.75">
      <c r="C41" s="35" t="s">
        <v>124</v>
      </c>
      <c r="D41" s="36">
        <f>SUM(D12:D40)</f>
        <v>12494</v>
      </c>
      <c r="E41" s="36"/>
      <c r="F41" s="36">
        <f>SUM(F12:F40)</f>
        <v>12550</v>
      </c>
      <c r="G41" s="36"/>
      <c r="H41" s="36">
        <f>SUM(H12:H40)</f>
        <v>25044</v>
      </c>
      <c r="I41" s="111"/>
    </row>
    <row r="42" spans="3:9" s="14" customFormat="1" ht="12.75">
      <c r="C42" s="31"/>
      <c r="D42" s="32"/>
      <c r="E42" s="76"/>
      <c r="F42" s="32"/>
      <c r="G42" s="76"/>
      <c r="H42" s="32"/>
      <c r="I42" s="89"/>
    </row>
    <row r="43" spans="3:9" s="14" customFormat="1" ht="12.75">
      <c r="C43" s="31" t="s">
        <v>68</v>
      </c>
      <c r="D43" s="32">
        <v>4</v>
      </c>
      <c r="E43" s="76" t="s">
        <v>138</v>
      </c>
      <c r="F43" s="32">
        <v>5</v>
      </c>
      <c r="G43" s="76" t="s">
        <v>137</v>
      </c>
      <c r="H43" s="32">
        <v>9</v>
      </c>
      <c r="I43" s="89" t="s">
        <v>141</v>
      </c>
    </row>
    <row r="44" spans="3:9" s="14" customFormat="1" ht="12.75">
      <c r="C44" s="31" t="s">
        <v>36</v>
      </c>
      <c r="D44" s="32">
        <v>1</v>
      </c>
      <c r="E44" s="76" t="s">
        <v>122</v>
      </c>
      <c r="F44" s="32">
        <v>0</v>
      </c>
      <c r="G44" s="76" t="s">
        <v>123</v>
      </c>
      <c r="H44" s="32">
        <v>1</v>
      </c>
      <c r="I44" s="89" t="s">
        <v>123</v>
      </c>
    </row>
    <row r="45" spans="3:9" s="14" customFormat="1" ht="12.75">
      <c r="C45" s="31" t="s">
        <v>6</v>
      </c>
      <c r="D45" s="32">
        <v>766</v>
      </c>
      <c r="E45" s="76" t="s">
        <v>284</v>
      </c>
      <c r="F45" s="32">
        <v>424</v>
      </c>
      <c r="G45" s="76" t="s">
        <v>285</v>
      </c>
      <c r="H45" s="32">
        <v>1190</v>
      </c>
      <c r="I45" s="89" t="s">
        <v>286</v>
      </c>
    </row>
    <row r="46" spans="3:9" s="14" customFormat="1" ht="12.75">
      <c r="C46" s="31" t="s">
        <v>11</v>
      </c>
      <c r="D46" s="32">
        <v>11</v>
      </c>
      <c r="E46" s="76" t="s">
        <v>167</v>
      </c>
      <c r="F46" s="32">
        <v>6</v>
      </c>
      <c r="G46" s="76" t="s">
        <v>166</v>
      </c>
      <c r="H46" s="32">
        <v>17</v>
      </c>
      <c r="I46" s="89" t="s">
        <v>153</v>
      </c>
    </row>
    <row r="47" spans="3:9" s="39" customFormat="1" ht="12.75">
      <c r="C47" s="35" t="s">
        <v>130</v>
      </c>
      <c r="D47" s="36">
        <f>SUM(D43:D46)</f>
        <v>782</v>
      </c>
      <c r="E47" s="36"/>
      <c r="F47" s="36">
        <f>SUM(F43:F46)</f>
        <v>435</v>
      </c>
      <c r="G47" s="36"/>
      <c r="H47" s="36">
        <f>SUM(H43:H46)</f>
        <v>1217</v>
      </c>
      <c r="I47" s="111"/>
    </row>
    <row r="48" spans="3:9" s="14" customFormat="1" ht="12.75">
      <c r="C48" s="31"/>
      <c r="D48" s="32"/>
      <c r="E48" s="76"/>
      <c r="F48" s="32"/>
      <c r="G48" s="76"/>
      <c r="H48" s="32"/>
      <c r="I48" s="89"/>
    </row>
    <row r="49" spans="3:9" s="14" customFormat="1" ht="12.75">
      <c r="C49" s="31" t="s">
        <v>41</v>
      </c>
      <c r="D49" s="32">
        <v>1</v>
      </c>
      <c r="E49" s="76" t="s">
        <v>122</v>
      </c>
      <c r="F49" s="32">
        <v>0</v>
      </c>
      <c r="G49" s="76" t="s">
        <v>123</v>
      </c>
      <c r="H49" s="32">
        <v>1</v>
      </c>
      <c r="I49" s="89" t="s">
        <v>123</v>
      </c>
    </row>
    <row r="50" spans="3:9" s="14" customFormat="1" ht="12.75">
      <c r="C50" s="31" t="s">
        <v>14</v>
      </c>
      <c r="D50" s="32">
        <v>2</v>
      </c>
      <c r="E50" s="76" t="s">
        <v>134</v>
      </c>
      <c r="F50" s="32">
        <v>5</v>
      </c>
      <c r="G50" s="76" t="s">
        <v>135</v>
      </c>
      <c r="H50" s="32">
        <v>7</v>
      </c>
      <c r="I50" s="89" t="s">
        <v>141</v>
      </c>
    </row>
    <row r="51" spans="3:9" s="14" customFormat="1" ht="12.75">
      <c r="C51" s="31" t="s">
        <v>30</v>
      </c>
      <c r="D51" s="32">
        <v>0</v>
      </c>
      <c r="E51" s="76" t="s">
        <v>123</v>
      </c>
      <c r="F51" s="32">
        <v>3</v>
      </c>
      <c r="G51" s="76" t="s">
        <v>122</v>
      </c>
      <c r="H51" s="32">
        <v>3</v>
      </c>
      <c r="I51" s="89" t="s">
        <v>97</v>
      </c>
    </row>
    <row r="52" spans="3:9" s="14" customFormat="1" ht="12.75">
      <c r="C52" s="31" t="s">
        <v>23</v>
      </c>
      <c r="D52" s="32">
        <v>4</v>
      </c>
      <c r="E52" s="76" t="s">
        <v>188</v>
      </c>
      <c r="F52" s="32">
        <v>1</v>
      </c>
      <c r="G52" s="76" t="s">
        <v>187</v>
      </c>
      <c r="H52" s="32">
        <v>5</v>
      </c>
      <c r="I52" s="89" t="s">
        <v>109</v>
      </c>
    </row>
    <row r="53" spans="3:9" s="14" customFormat="1" ht="12.75">
      <c r="C53" s="31" t="s">
        <v>15</v>
      </c>
      <c r="D53" s="32">
        <v>0</v>
      </c>
      <c r="E53" s="76" t="s">
        <v>123</v>
      </c>
      <c r="F53" s="32">
        <v>2</v>
      </c>
      <c r="G53" s="76" t="s">
        <v>122</v>
      </c>
      <c r="H53" s="32">
        <v>2</v>
      </c>
      <c r="I53" s="89" t="s">
        <v>97</v>
      </c>
    </row>
    <row r="54" spans="3:9" s="14" customFormat="1" ht="12.75">
      <c r="C54" s="31" t="s">
        <v>45</v>
      </c>
      <c r="D54" s="32">
        <v>1</v>
      </c>
      <c r="E54" s="76" t="s">
        <v>122</v>
      </c>
      <c r="F54" s="32">
        <v>0</v>
      </c>
      <c r="G54" s="76" t="s">
        <v>123</v>
      </c>
      <c r="H54" s="32">
        <v>1</v>
      </c>
      <c r="I54" s="89" t="s">
        <v>123</v>
      </c>
    </row>
    <row r="55" spans="3:9" s="14" customFormat="1" ht="12.75">
      <c r="C55" s="31" t="s">
        <v>5</v>
      </c>
      <c r="D55" s="32">
        <v>2</v>
      </c>
      <c r="E55" s="76" t="s">
        <v>260</v>
      </c>
      <c r="F55" s="32">
        <v>9</v>
      </c>
      <c r="G55" s="76" t="s">
        <v>259</v>
      </c>
      <c r="H55" s="32">
        <v>11</v>
      </c>
      <c r="I55" s="89" t="s">
        <v>136</v>
      </c>
    </row>
    <row r="56" spans="3:9" s="14" customFormat="1" ht="12.75">
      <c r="C56" s="31" t="s">
        <v>9</v>
      </c>
      <c r="D56" s="32">
        <v>10</v>
      </c>
      <c r="E56" s="76" t="s">
        <v>287</v>
      </c>
      <c r="F56" s="32">
        <v>21</v>
      </c>
      <c r="G56" s="76" t="s">
        <v>288</v>
      </c>
      <c r="H56" s="32">
        <v>31</v>
      </c>
      <c r="I56" s="89" t="s">
        <v>147</v>
      </c>
    </row>
    <row r="57" spans="3:9" s="39" customFormat="1" ht="12.75">
      <c r="C57" s="40" t="s">
        <v>133</v>
      </c>
      <c r="D57" s="36">
        <f>SUM(D49:D56)</f>
        <v>20</v>
      </c>
      <c r="E57" s="36"/>
      <c r="F57" s="36">
        <f>SUM(F49:F56)</f>
        <v>41</v>
      </c>
      <c r="G57" s="36"/>
      <c r="H57" s="36">
        <f>SUM(H49:H56)</f>
        <v>61</v>
      </c>
      <c r="I57" s="111"/>
    </row>
    <row r="58" spans="3:9" s="14" customFormat="1" ht="12.75">
      <c r="C58" s="31"/>
      <c r="D58" s="32"/>
      <c r="E58" s="76"/>
      <c r="F58" s="32"/>
      <c r="G58" s="76"/>
      <c r="H58" s="32"/>
      <c r="I58" s="89"/>
    </row>
    <row r="59" spans="3:9" s="14" customFormat="1" ht="12.75">
      <c r="C59" s="31" t="s">
        <v>13</v>
      </c>
      <c r="D59" s="32">
        <v>71</v>
      </c>
      <c r="E59" s="76" t="s">
        <v>96</v>
      </c>
      <c r="F59" s="32">
        <v>71</v>
      </c>
      <c r="G59" s="76" t="s">
        <v>96</v>
      </c>
      <c r="H59" s="32">
        <v>142</v>
      </c>
      <c r="I59" s="89" t="s">
        <v>289</v>
      </c>
    </row>
    <row r="60" spans="3:9" s="14" customFormat="1" ht="12.75">
      <c r="C60" s="31" t="s">
        <v>3</v>
      </c>
      <c r="D60" s="32">
        <v>6</v>
      </c>
      <c r="E60" s="76" t="s">
        <v>290</v>
      </c>
      <c r="F60" s="32">
        <v>19</v>
      </c>
      <c r="G60" s="76" t="s">
        <v>291</v>
      </c>
      <c r="H60" s="32">
        <v>25</v>
      </c>
      <c r="I60" s="89" t="s">
        <v>175</v>
      </c>
    </row>
    <row r="61" spans="3:9" s="14" customFormat="1" ht="12.75">
      <c r="C61" s="31" t="s">
        <v>42</v>
      </c>
      <c r="D61" s="32">
        <v>86</v>
      </c>
      <c r="E61" s="76" t="s">
        <v>292</v>
      </c>
      <c r="F61" s="32">
        <v>111</v>
      </c>
      <c r="G61" s="76" t="s">
        <v>293</v>
      </c>
      <c r="H61" s="32">
        <v>197</v>
      </c>
      <c r="I61" s="89" t="s">
        <v>294</v>
      </c>
    </row>
    <row r="62" spans="3:9" s="14" customFormat="1" ht="12.75">
      <c r="C62" s="31" t="s">
        <v>43</v>
      </c>
      <c r="D62" s="32">
        <v>22</v>
      </c>
      <c r="E62" s="76" t="s">
        <v>295</v>
      </c>
      <c r="F62" s="32">
        <v>36</v>
      </c>
      <c r="G62" s="76" t="s">
        <v>296</v>
      </c>
      <c r="H62" s="32">
        <v>58</v>
      </c>
      <c r="I62" s="89" t="s">
        <v>216</v>
      </c>
    </row>
    <row r="63" spans="3:9" s="14" customFormat="1" ht="12.75">
      <c r="C63" s="31" t="s">
        <v>46</v>
      </c>
      <c r="D63" s="32">
        <v>7</v>
      </c>
      <c r="E63" s="76" t="s">
        <v>113</v>
      </c>
      <c r="F63" s="32">
        <v>2</v>
      </c>
      <c r="G63" s="76" t="s">
        <v>114</v>
      </c>
      <c r="H63" s="32">
        <v>9</v>
      </c>
      <c r="I63" s="89" t="s">
        <v>141</v>
      </c>
    </row>
    <row r="64" spans="3:9" s="14" customFormat="1" ht="12.75">
      <c r="C64" s="31" t="s">
        <v>19</v>
      </c>
      <c r="D64" s="32">
        <v>3</v>
      </c>
      <c r="E64" s="76" t="s">
        <v>96</v>
      </c>
      <c r="F64" s="32">
        <v>3</v>
      </c>
      <c r="G64" s="76" t="s">
        <v>96</v>
      </c>
      <c r="H64" s="32">
        <v>6</v>
      </c>
      <c r="I64" s="89" t="s">
        <v>109</v>
      </c>
    </row>
    <row r="65" spans="3:9" s="14" customFormat="1" ht="12.75">
      <c r="C65" s="31" t="s">
        <v>48</v>
      </c>
      <c r="D65" s="32">
        <v>14</v>
      </c>
      <c r="E65" s="76" t="s">
        <v>214</v>
      </c>
      <c r="F65" s="32">
        <v>12</v>
      </c>
      <c r="G65" s="76" t="s">
        <v>215</v>
      </c>
      <c r="H65" s="32">
        <v>26</v>
      </c>
      <c r="I65" s="89" t="s">
        <v>103</v>
      </c>
    </row>
    <row r="66" spans="3:9" s="14" customFormat="1" ht="12.75">
      <c r="C66" s="31" t="s">
        <v>49</v>
      </c>
      <c r="D66" s="32">
        <v>10</v>
      </c>
      <c r="E66" s="76" t="s">
        <v>137</v>
      </c>
      <c r="F66" s="32">
        <v>8</v>
      </c>
      <c r="G66" s="76" t="s">
        <v>138</v>
      </c>
      <c r="H66" s="32">
        <v>18</v>
      </c>
      <c r="I66" s="89" t="s">
        <v>100</v>
      </c>
    </row>
    <row r="67" spans="3:9" s="14" customFormat="1" ht="12.75">
      <c r="C67" s="31" t="s">
        <v>22</v>
      </c>
      <c r="D67" s="32">
        <v>12</v>
      </c>
      <c r="E67" s="76" t="s">
        <v>145</v>
      </c>
      <c r="F67" s="32">
        <v>18</v>
      </c>
      <c r="G67" s="76" t="s">
        <v>144</v>
      </c>
      <c r="H67" s="32">
        <v>30</v>
      </c>
      <c r="I67" s="89" t="s">
        <v>117</v>
      </c>
    </row>
    <row r="68" spans="3:9" s="39" customFormat="1" ht="12.75">
      <c r="C68" s="40" t="s">
        <v>139</v>
      </c>
      <c r="D68" s="36">
        <f>SUM(D59:D67)</f>
        <v>231</v>
      </c>
      <c r="E68" s="36"/>
      <c r="F68" s="36">
        <f>SUM(F59:F67)</f>
        <v>280</v>
      </c>
      <c r="G68" s="36"/>
      <c r="H68" s="36">
        <f>SUM(H59:H67)</f>
        <v>511</v>
      </c>
      <c r="I68" s="111"/>
    </row>
    <row r="69" spans="3:9" s="14" customFormat="1" ht="12.75">
      <c r="C69" s="31"/>
      <c r="D69" s="32"/>
      <c r="E69" s="76"/>
      <c r="F69" s="32"/>
      <c r="G69" s="76"/>
      <c r="H69" s="32"/>
      <c r="I69" s="89"/>
    </row>
    <row r="70" spans="3:9" s="14" customFormat="1" ht="12.75">
      <c r="C70" s="31" t="s">
        <v>52</v>
      </c>
      <c r="D70" s="32">
        <v>1</v>
      </c>
      <c r="E70" s="76" t="s">
        <v>122</v>
      </c>
      <c r="F70" s="32">
        <v>0</v>
      </c>
      <c r="G70" s="76" t="s">
        <v>123</v>
      </c>
      <c r="H70" s="32">
        <v>1</v>
      </c>
      <c r="I70" s="89" t="s">
        <v>123</v>
      </c>
    </row>
    <row r="71" spans="3:9" s="14" customFormat="1" ht="12.75">
      <c r="C71" s="31" t="s">
        <v>44</v>
      </c>
      <c r="D71" s="32">
        <v>0</v>
      </c>
      <c r="E71" s="76" t="s">
        <v>123</v>
      </c>
      <c r="F71" s="32">
        <v>3</v>
      </c>
      <c r="G71" s="76" t="s">
        <v>122</v>
      </c>
      <c r="H71" s="32">
        <v>3</v>
      </c>
      <c r="I71" s="89" t="s">
        <v>97</v>
      </c>
    </row>
    <row r="72" spans="3:9" s="14" customFormat="1" ht="12.75">
      <c r="C72" s="31" t="s">
        <v>24</v>
      </c>
      <c r="D72" s="32">
        <v>1</v>
      </c>
      <c r="E72" s="76" t="s">
        <v>96</v>
      </c>
      <c r="F72" s="32">
        <v>1</v>
      </c>
      <c r="G72" s="76" t="s">
        <v>96</v>
      </c>
      <c r="H72" s="32">
        <v>2</v>
      </c>
      <c r="I72" s="89" t="s">
        <v>97</v>
      </c>
    </row>
    <row r="73" spans="3:9" s="14" customFormat="1" ht="12.75">
      <c r="C73" s="31" t="s">
        <v>53</v>
      </c>
      <c r="D73" s="32">
        <v>0</v>
      </c>
      <c r="E73" s="76" t="s">
        <v>123</v>
      </c>
      <c r="F73" s="32">
        <v>1</v>
      </c>
      <c r="G73" s="76" t="s">
        <v>122</v>
      </c>
      <c r="H73" s="32">
        <v>1</v>
      </c>
      <c r="I73" s="89" t="s">
        <v>123</v>
      </c>
    </row>
    <row r="74" spans="3:9" s="14" customFormat="1" ht="12.75">
      <c r="C74" s="31" t="s">
        <v>54</v>
      </c>
      <c r="D74" s="32">
        <v>1</v>
      </c>
      <c r="E74" s="76" t="s">
        <v>122</v>
      </c>
      <c r="F74" s="32">
        <v>0</v>
      </c>
      <c r="G74" s="76" t="s">
        <v>123</v>
      </c>
      <c r="H74" s="32">
        <v>1</v>
      </c>
      <c r="I74" s="89" t="s">
        <v>123</v>
      </c>
    </row>
    <row r="75" spans="3:9" s="14" customFormat="1" ht="12.75">
      <c r="C75" s="31" t="s">
        <v>38</v>
      </c>
      <c r="D75" s="32">
        <v>9</v>
      </c>
      <c r="E75" s="76" t="s">
        <v>122</v>
      </c>
      <c r="F75" s="32">
        <v>0</v>
      </c>
      <c r="G75" s="76" t="s">
        <v>123</v>
      </c>
      <c r="H75" s="32">
        <v>9</v>
      </c>
      <c r="I75" s="89" t="s">
        <v>141</v>
      </c>
    </row>
    <row r="76" spans="3:9" s="14" customFormat="1" ht="12.75">
      <c r="C76" s="31" t="s">
        <v>27</v>
      </c>
      <c r="D76" s="32">
        <v>1</v>
      </c>
      <c r="E76" s="76" t="s">
        <v>125</v>
      </c>
      <c r="F76" s="32">
        <v>3</v>
      </c>
      <c r="G76" s="76" t="s">
        <v>126</v>
      </c>
      <c r="H76" s="32">
        <v>4</v>
      </c>
      <c r="I76" s="89" t="s">
        <v>97</v>
      </c>
    </row>
    <row r="77" spans="3:9" s="14" customFormat="1" ht="12.75">
      <c r="C77" s="31" t="s">
        <v>21</v>
      </c>
      <c r="D77" s="32">
        <v>11</v>
      </c>
      <c r="E77" s="76" t="s">
        <v>254</v>
      </c>
      <c r="F77" s="32">
        <v>10</v>
      </c>
      <c r="G77" s="76" t="s">
        <v>255</v>
      </c>
      <c r="H77" s="32">
        <v>21</v>
      </c>
      <c r="I77" s="89" t="s">
        <v>121</v>
      </c>
    </row>
    <row r="78" spans="3:9" s="39" customFormat="1" ht="12.75">
      <c r="C78" s="40" t="s">
        <v>142</v>
      </c>
      <c r="D78" s="36">
        <f>SUM(D70:D77)</f>
        <v>24</v>
      </c>
      <c r="E78" s="36"/>
      <c r="F78" s="36">
        <f>SUM(F70:F77)</f>
        <v>18</v>
      </c>
      <c r="G78" s="36"/>
      <c r="H78" s="36">
        <f>SUM(H70:H77)</f>
        <v>42</v>
      </c>
      <c r="I78" s="111"/>
    </row>
    <row r="79" spans="3:9" s="14" customFormat="1" ht="12.75">
      <c r="C79" s="31"/>
      <c r="D79" s="32"/>
      <c r="E79" s="76"/>
      <c r="F79" s="32"/>
      <c r="G79" s="76"/>
      <c r="H79" s="32"/>
      <c r="I79" s="89"/>
    </row>
    <row r="80" spans="3:9" s="39" customFormat="1" ht="12.75">
      <c r="C80" s="40" t="s">
        <v>92</v>
      </c>
      <c r="D80" s="36">
        <f>SUM(D12:D77)-D68-D57-D47-D41</f>
        <v>13551</v>
      </c>
      <c r="E80" s="69">
        <v>0.5042</v>
      </c>
      <c r="F80" s="36">
        <f>SUM(F12:F77)-F68-F57-F47-F41</f>
        <v>13324</v>
      </c>
      <c r="G80" s="69">
        <v>0.4958</v>
      </c>
      <c r="H80" s="36">
        <f>SUM(H12:H77)-H68-H57-H47-H41</f>
        <v>26875</v>
      </c>
      <c r="I80" s="66">
        <v>1</v>
      </c>
    </row>
    <row r="81" spans="3:9" s="14" customFormat="1" ht="12.75">
      <c r="C81" s="31"/>
      <c r="D81" s="32"/>
      <c r="E81" s="76"/>
      <c r="F81" s="32"/>
      <c r="G81" s="76"/>
      <c r="H81" s="32"/>
      <c r="I81" s="89"/>
    </row>
    <row r="82" spans="3:9" s="14" customFormat="1" ht="13.5" thickBot="1">
      <c r="C82" s="46"/>
      <c r="D82" s="90"/>
      <c r="E82" s="91"/>
      <c r="F82" s="90"/>
      <c r="G82" s="91"/>
      <c r="H82" s="90"/>
      <c r="I82" s="92"/>
    </row>
    <row r="83" spans="4:9" s="14" customFormat="1" ht="12.75">
      <c r="D83" s="93"/>
      <c r="E83" s="52"/>
      <c r="F83" s="93"/>
      <c r="G83" s="52"/>
      <c r="H83" s="93"/>
      <c r="I83" s="52"/>
    </row>
    <row r="84" spans="4:9" s="14" customFormat="1" ht="12.75">
      <c r="D84" s="93"/>
      <c r="E84" s="52"/>
      <c r="F84" s="93"/>
      <c r="G84" s="52"/>
      <c r="H84" s="93"/>
      <c r="I84" s="52"/>
    </row>
  </sheetData>
  <printOptions/>
  <pageMargins left="0.63" right="0.75" top="0.68" bottom="0.68" header="0" footer="0"/>
  <pageSetup fitToHeight="2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91"/>
  <sheetViews>
    <sheetView workbookViewId="0" topLeftCell="A59">
      <selection activeCell="C15" sqref="C15"/>
    </sheetView>
  </sheetViews>
  <sheetFormatPr defaultColWidth="11.421875" defaultRowHeight="12.75"/>
  <cols>
    <col min="1" max="1" width="3.57421875" style="0" customWidth="1"/>
    <col min="2" max="2" width="3.00390625" style="0" customWidth="1"/>
    <col min="3" max="3" width="31.28125" style="0" customWidth="1"/>
    <col min="4" max="4" width="11.421875" style="4" customWidth="1"/>
    <col min="5" max="5" width="10.57421875" style="1" customWidth="1"/>
    <col min="6" max="6" width="11.421875" style="4" customWidth="1"/>
    <col min="7" max="7" width="9.8515625" style="1" customWidth="1"/>
    <col min="8" max="8" width="16.8515625" style="4" customWidth="1"/>
    <col min="9" max="9" width="10.57421875" style="1" customWidth="1"/>
  </cols>
  <sheetData>
    <row r="1" spans="3:17" s="14" customFormat="1" ht="21.75" customHeight="1">
      <c r="C1" s="13" t="s">
        <v>402</v>
      </c>
      <c r="D1" s="95"/>
      <c r="E1" s="49"/>
      <c r="F1" s="95"/>
      <c r="G1" s="95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09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411</v>
      </c>
      <c r="D3" s="109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93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110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93"/>
      <c r="E6" s="52"/>
      <c r="F6" s="93"/>
      <c r="G6" s="52"/>
      <c r="H6" s="93"/>
      <c r="I6" s="52"/>
    </row>
    <row r="7" spans="4:9" s="14" customFormat="1" ht="12.75">
      <c r="D7" s="93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93"/>
      <c r="E8" s="52"/>
      <c r="F8" s="93"/>
      <c r="G8" s="52"/>
      <c r="H8" s="93"/>
      <c r="I8" s="52"/>
    </row>
    <row r="9" spans="4:9" s="14" customFormat="1" ht="13.5" thickBot="1">
      <c r="D9" s="93"/>
      <c r="E9" s="52"/>
      <c r="F9" s="93"/>
      <c r="G9" s="52"/>
      <c r="H9" s="93"/>
      <c r="I9" s="52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104" t="s">
        <v>90</v>
      </c>
      <c r="H10" s="98" t="s">
        <v>92</v>
      </c>
      <c r="I10" s="105" t="s">
        <v>90</v>
      </c>
    </row>
    <row r="11" spans="3:9" s="14" customFormat="1" ht="12.75">
      <c r="C11" s="28"/>
      <c r="D11" s="113"/>
      <c r="E11" s="57"/>
      <c r="F11" s="113"/>
      <c r="G11" s="57"/>
      <c r="H11" s="113"/>
      <c r="I11" s="58"/>
    </row>
    <row r="12" spans="3:9" s="14" customFormat="1" ht="12.75">
      <c r="C12" s="31" t="s">
        <v>398</v>
      </c>
      <c r="D12" s="32">
        <v>1</v>
      </c>
      <c r="E12" s="76" t="s">
        <v>122</v>
      </c>
      <c r="F12" s="32">
        <v>0</v>
      </c>
      <c r="G12" s="76" t="s">
        <v>123</v>
      </c>
      <c r="H12" s="32">
        <v>1</v>
      </c>
      <c r="I12" s="89" t="s">
        <v>123</v>
      </c>
    </row>
    <row r="13" spans="3:9" s="14" customFormat="1" ht="12.75">
      <c r="C13" s="31" t="s">
        <v>2</v>
      </c>
      <c r="D13" s="32">
        <v>40</v>
      </c>
      <c r="E13" s="76" t="s">
        <v>312</v>
      </c>
      <c r="F13" s="32">
        <v>33</v>
      </c>
      <c r="G13" s="76" t="s">
        <v>313</v>
      </c>
      <c r="H13" s="32">
        <v>73</v>
      </c>
      <c r="I13" s="89" t="s">
        <v>253</v>
      </c>
    </row>
    <row r="14" spans="3:9" s="14" customFormat="1" ht="12.75">
      <c r="C14" s="31" t="s">
        <v>28</v>
      </c>
      <c r="D14" s="32">
        <v>2</v>
      </c>
      <c r="E14" s="76" t="s">
        <v>122</v>
      </c>
      <c r="F14" s="32">
        <v>0</v>
      </c>
      <c r="G14" s="76" t="s">
        <v>123</v>
      </c>
      <c r="H14" s="32">
        <v>2</v>
      </c>
      <c r="I14" s="89" t="s">
        <v>97</v>
      </c>
    </row>
    <row r="15" spans="3:9" s="14" customFormat="1" ht="12.75">
      <c r="C15" s="31" t="s">
        <v>67</v>
      </c>
      <c r="D15" s="32">
        <v>1</v>
      </c>
      <c r="E15" s="76" t="s">
        <v>96</v>
      </c>
      <c r="F15" s="32">
        <v>1</v>
      </c>
      <c r="G15" s="76" t="s">
        <v>96</v>
      </c>
      <c r="H15" s="32">
        <v>2</v>
      </c>
      <c r="I15" s="89" t="s">
        <v>97</v>
      </c>
    </row>
    <row r="16" spans="3:9" s="14" customFormat="1" ht="12.75">
      <c r="C16" s="31" t="s">
        <v>39</v>
      </c>
      <c r="D16" s="32">
        <v>1</v>
      </c>
      <c r="E16" s="76" t="s">
        <v>108</v>
      </c>
      <c r="F16" s="32">
        <v>2</v>
      </c>
      <c r="G16" s="76" t="s">
        <v>107</v>
      </c>
      <c r="H16" s="32">
        <v>3</v>
      </c>
      <c r="I16" s="89" t="s">
        <v>97</v>
      </c>
    </row>
    <row r="17" spans="3:9" s="14" customFormat="1" ht="12.75">
      <c r="C17" s="31" t="s">
        <v>20</v>
      </c>
      <c r="D17" s="32">
        <v>11</v>
      </c>
      <c r="E17" s="76" t="s">
        <v>297</v>
      </c>
      <c r="F17" s="32">
        <v>12</v>
      </c>
      <c r="G17" s="76" t="s">
        <v>298</v>
      </c>
      <c r="H17" s="32">
        <v>23</v>
      </c>
      <c r="I17" s="89" t="s">
        <v>121</v>
      </c>
    </row>
    <row r="18" spans="3:9" s="14" customFormat="1" ht="12.75">
      <c r="C18" s="31" t="s">
        <v>396</v>
      </c>
      <c r="D18" s="32">
        <v>0</v>
      </c>
      <c r="E18" s="76" t="s">
        <v>123</v>
      </c>
      <c r="F18" s="32">
        <v>4</v>
      </c>
      <c r="G18" s="76" t="s">
        <v>122</v>
      </c>
      <c r="H18" s="32">
        <v>4</v>
      </c>
      <c r="I18" s="89" t="s">
        <v>97</v>
      </c>
    </row>
    <row r="19" spans="3:9" s="14" customFormat="1" ht="12.75">
      <c r="C19" s="31" t="s">
        <v>392</v>
      </c>
      <c r="D19" s="32">
        <v>10</v>
      </c>
      <c r="E19" s="76" t="s">
        <v>269</v>
      </c>
      <c r="F19" s="32">
        <v>9</v>
      </c>
      <c r="G19" s="76" t="s">
        <v>270</v>
      </c>
      <c r="H19" s="32">
        <v>19</v>
      </c>
      <c r="I19" s="89" t="s">
        <v>100</v>
      </c>
    </row>
    <row r="20" spans="3:9" s="14" customFormat="1" ht="12.75">
      <c r="C20" s="31" t="s">
        <v>18</v>
      </c>
      <c r="D20" s="32">
        <v>5</v>
      </c>
      <c r="E20" s="76" t="s">
        <v>152</v>
      </c>
      <c r="F20" s="32">
        <v>6</v>
      </c>
      <c r="G20" s="76" t="s">
        <v>151</v>
      </c>
      <c r="H20" s="32">
        <v>11</v>
      </c>
      <c r="I20" s="89" t="s">
        <v>136</v>
      </c>
    </row>
    <row r="21" spans="3:9" s="14" customFormat="1" ht="12.75">
      <c r="C21" s="31" t="s">
        <v>195</v>
      </c>
      <c r="D21" s="32">
        <v>3</v>
      </c>
      <c r="E21" s="76" t="s">
        <v>126</v>
      </c>
      <c r="F21" s="32">
        <v>1</v>
      </c>
      <c r="G21" s="76" t="s">
        <v>125</v>
      </c>
      <c r="H21" s="32">
        <v>4</v>
      </c>
      <c r="I21" s="89" t="s">
        <v>97</v>
      </c>
    </row>
    <row r="22" spans="3:9" s="14" customFormat="1" ht="12.75">
      <c r="C22" s="31" t="s">
        <v>69</v>
      </c>
      <c r="D22" s="32">
        <v>12691</v>
      </c>
      <c r="E22" s="76" t="s">
        <v>299</v>
      </c>
      <c r="F22" s="32">
        <v>12733</v>
      </c>
      <c r="G22" s="76" t="s">
        <v>300</v>
      </c>
      <c r="H22" s="32">
        <v>25424</v>
      </c>
      <c r="I22" s="89" t="s">
        <v>301</v>
      </c>
    </row>
    <row r="23" spans="3:9" s="14" customFormat="1" ht="12.75">
      <c r="C23" s="31" t="s">
        <v>33</v>
      </c>
      <c r="D23" s="32">
        <v>3</v>
      </c>
      <c r="E23" s="76" t="s">
        <v>144</v>
      </c>
      <c r="F23" s="32">
        <v>2</v>
      </c>
      <c r="G23" s="76" t="s">
        <v>145</v>
      </c>
      <c r="H23" s="32">
        <v>5</v>
      </c>
      <c r="I23" s="89" t="s">
        <v>109</v>
      </c>
    </row>
    <row r="24" spans="3:9" s="14" customFormat="1" ht="12.75">
      <c r="C24" s="31" t="s">
        <v>4</v>
      </c>
      <c r="D24" s="32">
        <v>33</v>
      </c>
      <c r="E24" s="76" t="s">
        <v>302</v>
      </c>
      <c r="F24" s="32">
        <v>34</v>
      </c>
      <c r="G24" s="76" t="s">
        <v>303</v>
      </c>
      <c r="H24" s="32">
        <v>67</v>
      </c>
      <c r="I24" s="89" t="s">
        <v>304</v>
      </c>
    </row>
    <row r="25" spans="3:9" s="14" customFormat="1" ht="12.75">
      <c r="C25" s="31" t="s">
        <v>50</v>
      </c>
      <c r="D25" s="32">
        <v>1</v>
      </c>
      <c r="E25" s="76" t="s">
        <v>122</v>
      </c>
      <c r="F25" s="32">
        <v>0</v>
      </c>
      <c r="G25" s="76" t="s">
        <v>123</v>
      </c>
      <c r="H25" s="32">
        <v>1</v>
      </c>
      <c r="I25" s="89" t="s">
        <v>123</v>
      </c>
    </row>
    <row r="26" spans="3:9" s="14" customFormat="1" ht="12.75">
      <c r="C26" s="31" t="s">
        <v>16</v>
      </c>
      <c r="D26" s="32">
        <v>3</v>
      </c>
      <c r="E26" s="76" t="s">
        <v>144</v>
      </c>
      <c r="F26" s="32">
        <v>2</v>
      </c>
      <c r="G26" s="76" t="s">
        <v>145</v>
      </c>
      <c r="H26" s="32">
        <v>5</v>
      </c>
      <c r="I26" s="89" t="s">
        <v>109</v>
      </c>
    </row>
    <row r="27" spans="3:9" s="14" customFormat="1" ht="12.75">
      <c r="C27" s="31" t="s">
        <v>7</v>
      </c>
      <c r="D27" s="32">
        <v>48</v>
      </c>
      <c r="E27" s="76" t="s">
        <v>305</v>
      </c>
      <c r="F27" s="32">
        <v>23</v>
      </c>
      <c r="G27" s="76" t="s">
        <v>306</v>
      </c>
      <c r="H27" s="32">
        <v>71</v>
      </c>
      <c r="I27" s="89" t="s">
        <v>307</v>
      </c>
    </row>
    <row r="28" spans="3:9" s="14" customFormat="1" ht="12.75">
      <c r="C28" s="31" t="s">
        <v>70</v>
      </c>
      <c r="D28" s="32">
        <v>3</v>
      </c>
      <c r="E28" s="76" t="s">
        <v>180</v>
      </c>
      <c r="F28" s="32">
        <v>5</v>
      </c>
      <c r="G28" s="76" t="s">
        <v>181</v>
      </c>
      <c r="H28" s="32">
        <v>8</v>
      </c>
      <c r="I28" s="89" t="s">
        <v>141</v>
      </c>
    </row>
    <row r="29" spans="3:9" s="14" customFormat="1" ht="12.75">
      <c r="C29" s="31" t="s">
        <v>56</v>
      </c>
      <c r="D29" s="32">
        <v>1</v>
      </c>
      <c r="E29" s="76" t="s">
        <v>187</v>
      </c>
      <c r="F29" s="32">
        <v>4</v>
      </c>
      <c r="G29" s="76" t="s">
        <v>188</v>
      </c>
      <c r="H29" s="32">
        <v>5</v>
      </c>
      <c r="I29" s="89" t="s">
        <v>109</v>
      </c>
    </row>
    <row r="30" spans="3:9" s="14" customFormat="1" ht="12.75">
      <c r="C30" s="31" t="s">
        <v>29</v>
      </c>
      <c r="D30" s="32">
        <v>1</v>
      </c>
      <c r="E30" s="76" t="s">
        <v>96</v>
      </c>
      <c r="F30" s="32">
        <v>1</v>
      </c>
      <c r="G30" s="76" t="s">
        <v>96</v>
      </c>
      <c r="H30" s="32">
        <v>2</v>
      </c>
      <c r="I30" s="89" t="s">
        <v>97</v>
      </c>
    </row>
    <row r="31" spans="3:9" s="14" customFormat="1" ht="12.75">
      <c r="C31" s="31" t="s">
        <v>393</v>
      </c>
      <c r="D31" s="32">
        <v>1</v>
      </c>
      <c r="E31" s="76" t="s">
        <v>122</v>
      </c>
      <c r="F31" s="32">
        <v>0</v>
      </c>
      <c r="G31" s="76" t="s">
        <v>123</v>
      </c>
      <c r="H31" s="32">
        <v>1</v>
      </c>
      <c r="I31" s="89" t="s">
        <v>123</v>
      </c>
    </row>
    <row r="32" spans="3:9" s="14" customFormat="1" ht="12.75">
      <c r="C32" s="31" t="s">
        <v>37</v>
      </c>
      <c r="D32" s="32">
        <v>1</v>
      </c>
      <c r="E32" s="76" t="s">
        <v>122</v>
      </c>
      <c r="F32" s="32">
        <v>0</v>
      </c>
      <c r="G32" s="76" t="s">
        <v>123</v>
      </c>
      <c r="H32" s="32">
        <v>1</v>
      </c>
      <c r="I32" s="89" t="s">
        <v>123</v>
      </c>
    </row>
    <row r="33" spans="3:9" s="14" customFormat="1" ht="12.75">
      <c r="C33" s="31" t="s">
        <v>25</v>
      </c>
      <c r="D33" s="32">
        <v>8</v>
      </c>
      <c r="E33" s="76" t="s">
        <v>176</v>
      </c>
      <c r="F33" s="32">
        <v>5</v>
      </c>
      <c r="G33" s="76" t="s">
        <v>177</v>
      </c>
      <c r="H33" s="32">
        <v>13</v>
      </c>
      <c r="I33" s="89" t="s">
        <v>112</v>
      </c>
    </row>
    <row r="34" spans="3:9" s="14" customFormat="1" ht="12.75">
      <c r="C34" s="31" t="s">
        <v>47</v>
      </c>
      <c r="D34" s="32">
        <v>11</v>
      </c>
      <c r="E34" s="76" t="s">
        <v>308</v>
      </c>
      <c r="F34" s="32">
        <v>14</v>
      </c>
      <c r="G34" s="76" t="s">
        <v>309</v>
      </c>
      <c r="H34" s="32">
        <v>25</v>
      </c>
      <c r="I34" s="89" t="s">
        <v>175</v>
      </c>
    </row>
    <row r="35" spans="3:9" s="14" customFormat="1" ht="12.75">
      <c r="C35" s="31" t="s">
        <v>8</v>
      </c>
      <c r="D35" s="32">
        <v>7</v>
      </c>
      <c r="E35" s="76" t="s">
        <v>282</v>
      </c>
      <c r="F35" s="32">
        <v>11</v>
      </c>
      <c r="G35" s="76" t="s">
        <v>283</v>
      </c>
      <c r="H35" s="32">
        <v>18</v>
      </c>
      <c r="I35" s="89" t="s">
        <v>153</v>
      </c>
    </row>
    <row r="36" spans="3:9" s="14" customFormat="1" ht="12.75">
      <c r="C36" s="31" t="s">
        <v>118</v>
      </c>
      <c r="D36" s="32">
        <v>25</v>
      </c>
      <c r="E36" s="76" t="s">
        <v>310</v>
      </c>
      <c r="F36" s="32">
        <v>13</v>
      </c>
      <c r="G36" s="76" t="s">
        <v>311</v>
      </c>
      <c r="H36" s="32">
        <v>38</v>
      </c>
      <c r="I36" s="89" t="s">
        <v>202</v>
      </c>
    </row>
    <row r="37" spans="3:9" s="14" customFormat="1" ht="12.75">
      <c r="C37" s="31" t="s">
        <v>17</v>
      </c>
      <c r="D37" s="32">
        <v>6</v>
      </c>
      <c r="E37" s="76" t="s">
        <v>145</v>
      </c>
      <c r="F37" s="32">
        <v>9</v>
      </c>
      <c r="G37" s="76" t="s">
        <v>144</v>
      </c>
      <c r="H37" s="32">
        <v>15</v>
      </c>
      <c r="I37" s="89" t="s">
        <v>112</v>
      </c>
    </row>
    <row r="38" spans="3:9" s="14" customFormat="1" ht="12.75">
      <c r="C38" s="31" t="s">
        <v>71</v>
      </c>
      <c r="D38" s="32">
        <v>68</v>
      </c>
      <c r="E38" s="76" t="s">
        <v>138</v>
      </c>
      <c r="F38" s="32">
        <v>85</v>
      </c>
      <c r="G38" s="76" t="s">
        <v>137</v>
      </c>
      <c r="H38" s="32">
        <v>153</v>
      </c>
      <c r="I38" s="89" t="s">
        <v>266</v>
      </c>
    </row>
    <row r="39" spans="3:9" s="14" customFormat="1" ht="12.75">
      <c r="C39" s="31" t="s">
        <v>10</v>
      </c>
      <c r="D39" s="32">
        <v>7</v>
      </c>
      <c r="E39" s="76" t="s">
        <v>214</v>
      </c>
      <c r="F39" s="32">
        <v>6</v>
      </c>
      <c r="G39" s="76" t="s">
        <v>215</v>
      </c>
      <c r="H39" s="32">
        <v>13</v>
      </c>
      <c r="I39" s="89" t="s">
        <v>112</v>
      </c>
    </row>
    <row r="40" spans="3:9" s="14" customFormat="1" ht="12.75">
      <c r="C40" s="31" t="s">
        <v>26</v>
      </c>
      <c r="D40" s="32">
        <v>1</v>
      </c>
      <c r="E40" s="76" t="s">
        <v>230</v>
      </c>
      <c r="F40" s="32">
        <v>5</v>
      </c>
      <c r="G40" s="76" t="s">
        <v>231</v>
      </c>
      <c r="H40" s="32">
        <v>6</v>
      </c>
      <c r="I40" s="89" t="s">
        <v>109</v>
      </c>
    </row>
    <row r="41" spans="3:9" s="14" customFormat="1" ht="12.75">
      <c r="C41" s="31" t="s">
        <v>12</v>
      </c>
      <c r="D41" s="32">
        <v>10</v>
      </c>
      <c r="E41" s="76" t="s">
        <v>137</v>
      </c>
      <c r="F41" s="32">
        <v>8</v>
      </c>
      <c r="G41" s="76" t="s">
        <v>138</v>
      </c>
      <c r="H41" s="32">
        <v>18</v>
      </c>
      <c r="I41" s="89" t="s">
        <v>153</v>
      </c>
    </row>
    <row r="42" spans="3:9" s="14" customFormat="1" ht="12.75">
      <c r="C42" s="31" t="s">
        <v>394</v>
      </c>
      <c r="D42" s="32">
        <v>24</v>
      </c>
      <c r="E42" s="76" t="s">
        <v>314</v>
      </c>
      <c r="F42" s="32">
        <v>31</v>
      </c>
      <c r="G42" s="76" t="s">
        <v>315</v>
      </c>
      <c r="H42" s="32">
        <v>55</v>
      </c>
      <c r="I42" s="89" t="s">
        <v>165</v>
      </c>
    </row>
    <row r="43" spans="3:9" s="39" customFormat="1" ht="12.75">
      <c r="C43" s="35" t="s">
        <v>124</v>
      </c>
      <c r="D43" s="36">
        <f>SUM(D12:D42)</f>
        <v>13027</v>
      </c>
      <c r="E43" s="36"/>
      <c r="F43" s="36">
        <f>SUM(F12:F42)</f>
        <v>13059</v>
      </c>
      <c r="G43" s="36"/>
      <c r="H43" s="36">
        <f>SUM(H12:H42)</f>
        <v>26086</v>
      </c>
      <c r="I43" s="111"/>
    </row>
    <row r="44" spans="3:9" s="14" customFormat="1" ht="12.75">
      <c r="C44" s="31"/>
      <c r="D44" s="32"/>
      <c r="E44" s="76"/>
      <c r="F44" s="32"/>
      <c r="G44" s="76"/>
      <c r="H44" s="32"/>
      <c r="I44" s="89"/>
    </row>
    <row r="45" spans="3:9" s="14" customFormat="1" ht="12.75">
      <c r="C45" s="31" t="s">
        <v>395</v>
      </c>
      <c r="D45" s="32">
        <v>6</v>
      </c>
      <c r="E45" s="76" t="s">
        <v>107</v>
      </c>
      <c r="F45" s="32">
        <v>3</v>
      </c>
      <c r="G45" s="76" t="s">
        <v>108</v>
      </c>
      <c r="H45" s="32">
        <v>9</v>
      </c>
      <c r="I45" s="89" t="s">
        <v>141</v>
      </c>
    </row>
    <row r="46" spans="3:9" s="14" customFormat="1" ht="12.75">
      <c r="C46" s="31" t="s">
        <v>57</v>
      </c>
      <c r="D46" s="32">
        <v>1</v>
      </c>
      <c r="E46" s="76" t="s">
        <v>122</v>
      </c>
      <c r="F46" s="32">
        <v>0</v>
      </c>
      <c r="G46" s="76" t="s">
        <v>123</v>
      </c>
      <c r="H46" s="32">
        <v>1</v>
      </c>
      <c r="I46" s="89" t="s">
        <v>123</v>
      </c>
    </row>
    <row r="47" spans="3:9" s="14" customFormat="1" ht="12.75">
      <c r="C47" s="31" t="s">
        <v>36</v>
      </c>
      <c r="D47" s="32">
        <v>1</v>
      </c>
      <c r="E47" s="76" t="s">
        <v>122</v>
      </c>
      <c r="F47" s="32">
        <v>0</v>
      </c>
      <c r="G47" s="76" t="s">
        <v>123</v>
      </c>
      <c r="H47" s="32">
        <v>1</v>
      </c>
      <c r="I47" s="89" t="s">
        <v>123</v>
      </c>
    </row>
    <row r="48" spans="3:9" s="14" customFormat="1" ht="12.75">
      <c r="C48" s="31" t="s">
        <v>75</v>
      </c>
      <c r="D48" s="32">
        <v>1</v>
      </c>
      <c r="E48" s="76" t="s">
        <v>122</v>
      </c>
      <c r="F48" s="32">
        <v>0</v>
      </c>
      <c r="G48" s="76" t="s">
        <v>123</v>
      </c>
      <c r="H48" s="32">
        <v>1</v>
      </c>
      <c r="I48" s="89" t="s">
        <v>123</v>
      </c>
    </row>
    <row r="49" spans="3:9" s="14" customFormat="1" ht="12.75">
      <c r="C49" s="31" t="s">
        <v>58</v>
      </c>
      <c r="D49" s="32">
        <v>0</v>
      </c>
      <c r="E49" s="76" t="s">
        <v>123</v>
      </c>
      <c r="F49" s="32">
        <v>1</v>
      </c>
      <c r="G49" s="76" t="s">
        <v>122</v>
      </c>
      <c r="H49" s="32">
        <v>1</v>
      </c>
      <c r="I49" s="89" t="s">
        <v>123</v>
      </c>
    </row>
    <row r="50" spans="3:9" s="14" customFormat="1" ht="12.75">
      <c r="C50" s="31" t="s">
        <v>59</v>
      </c>
      <c r="D50" s="32">
        <v>0</v>
      </c>
      <c r="E50" s="76" t="s">
        <v>123</v>
      </c>
      <c r="F50" s="32">
        <v>1</v>
      </c>
      <c r="G50" s="76" t="s">
        <v>122</v>
      </c>
      <c r="H50" s="32">
        <v>1</v>
      </c>
      <c r="I50" s="89" t="s">
        <v>123</v>
      </c>
    </row>
    <row r="51" spans="3:9" s="14" customFormat="1" ht="12.75">
      <c r="C51" s="31" t="s">
        <v>6</v>
      </c>
      <c r="D51" s="32">
        <v>890</v>
      </c>
      <c r="E51" s="76" t="s">
        <v>316</v>
      </c>
      <c r="F51" s="32">
        <v>558</v>
      </c>
      <c r="G51" s="76" t="s">
        <v>317</v>
      </c>
      <c r="H51" s="32">
        <v>1448</v>
      </c>
      <c r="I51" s="89" t="s">
        <v>318</v>
      </c>
    </row>
    <row r="52" spans="3:9" s="14" customFormat="1" ht="12.75">
      <c r="C52" s="31" t="s">
        <v>60</v>
      </c>
      <c r="D52" s="32">
        <v>1</v>
      </c>
      <c r="E52" s="76" t="s">
        <v>122</v>
      </c>
      <c r="F52" s="32">
        <v>0</v>
      </c>
      <c r="G52" s="76" t="s">
        <v>123</v>
      </c>
      <c r="H52" s="32">
        <v>1</v>
      </c>
      <c r="I52" s="89" t="s">
        <v>123</v>
      </c>
    </row>
    <row r="53" spans="3:9" s="14" customFormat="1" ht="12.75">
      <c r="C53" s="31" t="s">
        <v>11</v>
      </c>
      <c r="D53" s="32">
        <v>11</v>
      </c>
      <c r="E53" s="76" t="s">
        <v>167</v>
      </c>
      <c r="F53" s="32">
        <v>6</v>
      </c>
      <c r="G53" s="76" t="s">
        <v>166</v>
      </c>
      <c r="H53" s="32">
        <v>17</v>
      </c>
      <c r="I53" s="89" t="s">
        <v>153</v>
      </c>
    </row>
    <row r="54" spans="3:9" s="39" customFormat="1" ht="12.75">
      <c r="C54" s="35" t="s">
        <v>130</v>
      </c>
      <c r="D54" s="36">
        <f>SUM(D45:D53)</f>
        <v>911</v>
      </c>
      <c r="E54" s="36"/>
      <c r="F54" s="36">
        <f>SUM(F45:F53)</f>
        <v>569</v>
      </c>
      <c r="G54" s="36"/>
      <c r="H54" s="36">
        <f>SUM(H45:H53)</f>
        <v>1480</v>
      </c>
      <c r="I54" s="111"/>
    </row>
    <row r="55" spans="3:9" s="14" customFormat="1" ht="12.75">
      <c r="C55" s="31"/>
      <c r="D55" s="32"/>
      <c r="E55" s="76"/>
      <c r="F55" s="32"/>
      <c r="G55" s="76"/>
      <c r="H55" s="32"/>
      <c r="I55" s="89"/>
    </row>
    <row r="56" spans="3:9" s="14" customFormat="1" ht="12.75">
      <c r="C56" s="31" t="s">
        <v>41</v>
      </c>
      <c r="D56" s="32">
        <v>1</v>
      </c>
      <c r="E56" s="76" t="s">
        <v>122</v>
      </c>
      <c r="F56" s="32">
        <v>0</v>
      </c>
      <c r="G56" s="76" t="s">
        <v>123</v>
      </c>
      <c r="H56" s="32">
        <v>1</v>
      </c>
      <c r="I56" s="89" t="s">
        <v>123</v>
      </c>
    </row>
    <row r="57" spans="3:9" s="14" customFormat="1" ht="12.75">
      <c r="C57" s="31" t="s">
        <v>14</v>
      </c>
      <c r="D57" s="32">
        <v>3</v>
      </c>
      <c r="E57" s="76" t="s">
        <v>98</v>
      </c>
      <c r="F57" s="32">
        <v>11</v>
      </c>
      <c r="G57" s="76" t="s">
        <v>99</v>
      </c>
      <c r="H57" s="32">
        <v>14</v>
      </c>
      <c r="I57" s="89" t="s">
        <v>112</v>
      </c>
    </row>
    <row r="58" spans="3:9" s="14" customFormat="1" ht="12.75">
      <c r="C58" s="31" t="s">
        <v>30</v>
      </c>
      <c r="D58" s="32">
        <v>0</v>
      </c>
      <c r="E58" s="76" t="s">
        <v>123</v>
      </c>
      <c r="F58" s="32">
        <v>3</v>
      </c>
      <c r="G58" s="76" t="s">
        <v>122</v>
      </c>
      <c r="H58" s="32">
        <v>3</v>
      </c>
      <c r="I58" s="89" t="s">
        <v>97</v>
      </c>
    </row>
    <row r="59" spans="3:9" s="14" customFormat="1" ht="12.75">
      <c r="C59" s="31" t="s">
        <v>23</v>
      </c>
      <c r="D59" s="32">
        <v>7</v>
      </c>
      <c r="E59" s="76" t="s">
        <v>319</v>
      </c>
      <c r="F59" s="32">
        <v>8</v>
      </c>
      <c r="G59" s="76" t="s">
        <v>320</v>
      </c>
      <c r="H59" s="32">
        <v>15</v>
      </c>
      <c r="I59" s="89" t="s">
        <v>112</v>
      </c>
    </row>
    <row r="60" spans="3:9" s="14" customFormat="1" ht="12.75">
      <c r="C60" s="31" t="s">
        <v>15</v>
      </c>
      <c r="D60" s="32">
        <v>0</v>
      </c>
      <c r="E60" s="76" t="s">
        <v>123</v>
      </c>
      <c r="F60" s="32">
        <v>5</v>
      </c>
      <c r="G60" s="76" t="s">
        <v>122</v>
      </c>
      <c r="H60" s="32">
        <v>5</v>
      </c>
      <c r="I60" s="89" t="s">
        <v>109</v>
      </c>
    </row>
    <row r="61" spans="3:9" s="14" customFormat="1" ht="12.75">
      <c r="C61" s="31" t="s">
        <v>5</v>
      </c>
      <c r="D61" s="32">
        <v>4</v>
      </c>
      <c r="E61" s="76" t="s">
        <v>321</v>
      </c>
      <c r="F61" s="32">
        <v>11</v>
      </c>
      <c r="G61" s="76" t="s">
        <v>322</v>
      </c>
      <c r="H61" s="32">
        <v>15</v>
      </c>
      <c r="I61" s="89" t="s">
        <v>112</v>
      </c>
    </row>
    <row r="62" spans="3:9" s="14" customFormat="1" ht="12.75">
      <c r="C62" s="31" t="s">
        <v>9</v>
      </c>
      <c r="D62" s="32">
        <v>10</v>
      </c>
      <c r="E62" s="76" t="s">
        <v>323</v>
      </c>
      <c r="F62" s="32">
        <v>28</v>
      </c>
      <c r="G62" s="76" t="s">
        <v>324</v>
      </c>
      <c r="H62" s="32">
        <v>38</v>
      </c>
      <c r="I62" s="89" t="s">
        <v>202</v>
      </c>
    </row>
    <row r="63" spans="3:9" s="39" customFormat="1" ht="12.75">
      <c r="C63" s="40" t="s">
        <v>133</v>
      </c>
      <c r="D63" s="36">
        <f>SUM(D56:D62)</f>
        <v>25</v>
      </c>
      <c r="E63" s="36"/>
      <c r="F63" s="36">
        <f>SUM(F56:F62)</f>
        <v>66</v>
      </c>
      <c r="G63" s="36"/>
      <c r="H63" s="36">
        <f>SUM(H56:H62)</f>
        <v>91</v>
      </c>
      <c r="I63" s="111"/>
    </row>
    <row r="64" spans="3:9" s="14" customFormat="1" ht="12.75">
      <c r="C64" s="31"/>
      <c r="D64" s="32"/>
      <c r="E64" s="76"/>
      <c r="F64" s="32"/>
      <c r="G64" s="76"/>
      <c r="H64" s="32"/>
      <c r="I64" s="89"/>
    </row>
    <row r="65" spans="3:9" s="14" customFormat="1" ht="12.75">
      <c r="C65" s="31" t="s">
        <v>13</v>
      </c>
      <c r="D65" s="32">
        <v>88</v>
      </c>
      <c r="E65" s="76" t="s">
        <v>325</v>
      </c>
      <c r="F65" s="32">
        <v>104</v>
      </c>
      <c r="G65" s="76" t="s">
        <v>326</v>
      </c>
      <c r="H65" s="32">
        <v>192</v>
      </c>
      <c r="I65" s="89" t="s">
        <v>327</v>
      </c>
    </row>
    <row r="66" spans="3:9" s="14" customFormat="1" ht="12.75">
      <c r="C66" s="31" t="s">
        <v>61</v>
      </c>
      <c r="D66" s="32">
        <v>1</v>
      </c>
      <c r="E66" s="76" t="s">
        <v>122</v>
      </c>
      <c r="F66" s="32">
        <v>0</v>
      </c>
      <c r="G66" s="76" t="s">
        <v>123</v>
      </c>
      <c r="H66" s="32">
        <v>1</v>
      </c>
      <c r="I66" s="89" t="s">
        <v>123</v>
      </c>
    </row>
    <row r="67" spans="3:9" s="14" customFormat="1" ht="12.75">
      <c r="C67" s="31" t="s">
        <v>3</v>
      </c>
      <c r="D67" s="32">
        <v>10</v>
      </c>
      <c r="E67" s="76" t="s">
        <v>328</v>
      </c>
      <c r="F67" s="32">
        <v>32</v>
      </c>
      <c r="G67" s="76" t="s">
        <v>329</v>
      </c>
      <c r="H67" s="32">
        <v>42</v>
      </c>
      <c r="I67" s="89" t="s">
        <v>146</v>
      </c>
    </row>
    <row r="68" spans="3:9" s="14" customFormat="1" ht="12.75">
      <c r="C68" s="31" t="s">
        <v>42</v>
      </c>
      <c r="D68" s="32">
        <v>89</v>
      </c>
      <c r="E68" s="76" t="s">
        <v>330</v>
      </c>
      <c r="F68" s="32">
        <v>129</v>
      </c>
      <c r="G68" s="76" t="s">
        <v>331</v>
      </c>
      <c r="H68" s="32">
        <v>218</v>
      </c>
      <c r="I68" s="89" t="s">
        <v>332</v>
      </c>
    </row>
    <row r="69" spans="3:9" s="14" customFormat="1" ht="12.75">
      <c r="C69" s="31" t="s">
        <v>43</v>
      </c>
      <c r="D69" s="32">
        <v>36</v>
      </c>
      <c r="E69" s="76" t="s">
        <v>333</v>
      </c>
      <c r="F69" s="32">
        <v>62</v>
      </c>
      <c r="G69" s="76" t="s">
        <v>334</v>
      </c>
      <c r="H69" s="32">
        <v>98</v>
      </c>
      <c r="I69" s="89" t="s">
        <v>335</v>
      </c>
    </row>
    <row r="70" spans="3:9" s="14" customFormat="1" ht="12.75">
      <c r="C70" s="31" t="s">
        <v>46</v>
      </c>
      <c r="D70" s="32">
        <v>9</v>
      </c>
      <c r="E70" s="76" t="s">
        <v>336</v>
      </c>
      <c r="F70" s="32">
        <v>5</v>
      </c>
      <c r="G70" s="76" t="s">
        <v>337</v>
      </c>
      <c r="H70" s="32">
        <v>14</v>
      </c>
      <c r="I70" s="89" t="s">
        <v>112</v>
      </c>
    </row>
    <row r="71" spans="3:9" s="14" customFormat="1" ht="12.75">
      <c r="C71" s="31" t="s">
        <v>19</v>
      </c>
      <c r="D71" s="32">
        <v>4</v>
      </c>
      <c r="E71" s="76" t="s">
        <v>138</v>
      </c>
      <c r="F71" s="32">
        <v>5</v>
      </c>
      <c r="G71" s="76" t="s">
        <v>137</v>
      </c>
      <c r="H71" s="32">
        <v>9</v>
      </c>
      <c r="I71" s="89" t="s">
        <v>141</v>
      </c>
    </row>
    <row r="72" spans="3:9" s="14" customFormat="1" ht="12.75">
      <c r="C72" s="31" t="s">
        <v>48</v>
      </c>
      <c r="D72" s="32">
        <v>22</v>
      </c>
      <c r="E72" s="76" t="s">
        <v>254</v>
      </c>
      <c r="F72" s="32">
        <v>20</v>
      </c>
      <c r="G72" s="76" t="s">
        <v>255</v>
      </c>
      <c r="H72" s="32">
        <v>42</v>
      </c>
      <c r="I72" s="89" t="s">
        <v>146</v>
      </c>
    </row>
    <row r="73" spans="3:9" s="14" customFormat="1" ht="12.75">
      <c r="C73" s="31" t="s">
        <v>49</v>
      </c>
      <c r="D73" s="32">
        <v>14</v>
      </c>
      <c r="E73" s="76" t="s">
        <v>214</v>
      </c>
      <c r="F73" s="32">
        <v>12</v>
      </c>
      <c r="G73" s="76" t="s">
        <v>215</v>
      </c>
      <c r="H73" s="32">
        <v>26</v>
      </c>
      <c r="I73" s="89" t="s">
        <v>175</v>
      </c>
    </row>
    <row r="74" spans="3:9" s="14" customFormat="1" ht="12.75">
      <c r="C74" s="31" t="s">
        <v>22</v>
      </c>
      <c r="D74" s="32">
        <v>20</v>
      </c>
      <c r="E74" s="76" t="s">
        <v>206</v>
      </c>
      <c r="F74" s="32">
        <v>26</v>
      </c>
      <c r="G74" s="76" t="s">
        <v>205</v>
      </c>
      <c r="H74" s="32">
        <v>46</v>
      </c>
      <c r="I74" s="89" t="s">
        <v>95</v>
      </c>
    </row>
    <row r="75" spans="3:9" s="39" customFormat="1" ht="12.75">
      <c r="C75" s="40" t="s">
        <v>139</v>
      </c>
      <c r="D75" s="36">
        <f>SUM(D65:D74)</f>
        <v>293</v>
      </c>
      <c r="E75" s="36"/>
      <c r="F75" s="36">
        <f>SUM(F65:F74)</f>
        <v>395</v>
      </c>
      <c r="G75" s="36"/>
      <c r="H75" s="36">
        <f>SUM(H65:H74)</f>
        <v>688</v>
      </c>
      <c r="I75" s="111"/>
    </row>
    <row r="76" spans="3:9" s="14" customFormat="1" ht="12.75">
      <c r="C76" s="31"/>
      <c r="D76" s="32"/>
      <c r="E76" s="76"/>
      <c r="F76" s="32"/>
      <c r="G76" s="76"/>
      <c r="H76" s="32"/>
      <c r="I76" s="89"/>
    </row>
    <row r="77" spans="3:9" s="14" customFormat="1" ht="12.75">
      <c r="C77" s="31" t="s">
        <v>44</v>
      </c>
      <c r="D77" s="32">
        <v>0</v>
      </c>
      <c r="E77" s="76" t="s">
        <v>123</v>
      </c>
      <c r="F77" s="32">
        <v>4</v>
      </c>
      <c r="G77" s="76" t="s">
        <v>122</v>
      </c>
      <c r="H77" s="32">
        <v>4</v>
      </c>
      <c r="I77" s="89" t="s">
        <v>97</v>
      </c>
    </row>
    <row r="78" spans="3:9" s="14" customFormat="1" ht="12.75">
      <c r="C78" s="31" t="s">
        <v>24</v>
      </c>
      <c r="D78" s="32">
        <v>3</v>
      </c>
      <c r="E78" s="76" t="s">
        <v>126</v>
      </c>
      <c r="F78" s="32">
        <v>1</v>
      </c>
      <c r="G78" s="76" t="s">
        <v>125</v>
      </c>
      <c r="H78" s="32">
        <v>4</v>
      </c>
      <c r="I78" s="89" t="s">
        <v>97</v>
      </c>
    </row>
    <row r="79" spans="3:9" s="14" customFormat="1" ht="12.75">
      <c r="C79" s="31" t="s">
        <v>62</v>
      </c>
      <c r="D79" s="32">
        <v>1</v>
      </c>
      <c r="E79" s="76" t="s">
        <v>122</v>
      </c>
      <c r="F79" s="32">
        <v>0</v>
      </c>
      <c r="G79" s="76" t="s">
        <v>123</v>
      </c>
      <c r="H79" s="32">
        <v>1</v>
      </c>
      <c r="I79" s="89" t="s">
        <v>123</v>
      </c>
    </row>
    <row r="80" spans="3:9" s="14" customFormat="1" ht="12.75">
      <c r="C80" s="31" t="s">
        <v>63</v>
      </c>
      <c r="D80" s="32">
        <v>1</v>
      </c>
      <c r="E80" s="76" t="s">
        <v>122</v>
      </c>
      <c r="F80" s="32">
        <v>0</v>
      </c>
      <c r="G80" s="76" t="s">
        <v>123</v>
      </c>
      <c r="H80" s="32">
        <v>1</v>
      </c>
      <c r="I80" s="89" t="s">
        <v>123</v>
      </c>
    </row>
    <row r="81" spans="3:9" s="14" customFormat="1" ht="12.75">
      <c r="C81" s="31" t="s">
        <v>389</v>
      </c>
      <c r="D81" s="32">
        <v>1</v>
      </c>
      <c r="E81" s="76" t="s">
        <v>122</v>
      </c>
      <c r="F81" s="32">
        <v>0</v>
      </c>
      <c r="G81" s="76" t="s">
        <v>123</v>
      </c>
      <c r="H81" s="32">
        <v>1</v>
      </c>
      <c r="I81" s="89" t="s">
        <v>123</v>
      </c>
    </row>
    <row r="82" spans="3:9" s="14" customFormat="1" ht="12.75">
      <c r="C82" s="31" t="s">
        <v>38</v>
      </c>
      <c r="D82" s="32">
        <v>18</v>
      </c>
      <c r="E82" s="76" t="s">
        <v>110</v>
      </c>
      <c r="F82" s="32">
        <v>2</v>
      </c>
      <c r="G82" s="76" t="s">
        <v>111</v>
      </c>
      <c r="H82" s="32">
        <v>20</v>
      </c>
      <c r="I82" s="89" t="s">
        <v>100</v>
      </c>
    </row>
    <row r="83" spans="3:9" s="14" customFormat="1" ht="12.75">
      <c r="C83" s="31" t="s">
        <v>27</v>
      </c>
      <c r="D83" s="32">
        <v>1</v>
      </c>
      <c r="E83" s="76" t="s">
        <v>125</v>
      </c>
      <c r="F83" s="32">
        <v>3</v>
      </c>
      <c r="G83" s="76" t="s">
        <v>126</v>
      </c>
      <c r="H83" s="32">
        <v>4</v>
      </c>
      <c r="I83" s="89" t="s">
        <v>97</v>
      </c>
    </row>
    <row r="84" spans="3:9" s="14" customFormat="1" ht="12.75">
      <c r="C84" s="31" t="s">
        <v>21</v>
      </c>
      <c r="D84" s="32">
        <v>24</v>
      </c>
      <c r="E84" s="76" t="s">
        <v>320</v>
      </c>
      <c r="F84" s="32">
        <v>21</v>
      </c>
      <c r="G84" s="76" t="s">
        <v>319</v>
      </c>
      <c r="H84" s="32">
        <v>45</v>
      </c>
      <c r="I84" s="89" t="s">
        <v>95</v>
      </c>
    </row>
    <row r="85" spans="3:9" s="39" customFormat="1" ht="12.75">
      <c r="C85" s="40" t="s">
        <v>142</v>
      </c>
      <c r="D85" s="36">
        <f>SUM(D77:D84)</f>
        <v>49</v>
      </c>
      <c r="E85" s="36"/>
      <c r="F85" s="36">
        <f>SUM(F77:F84)</f>
        <v>31</v>
      </c>
      <c r="G85" s="36"/>
      <c r="H85" s="36">
        <f>SUM(H77:H84)</f>
        <v>80</v>
      </c>
      <c r="I85" s="111"/>
    </row>
    <row r="86" spans="3:9" s="14" customFormat="1" ht="12.75">
      <c r="C86" s="31"/>
      <c r="D86" s="32"/>
      <c r="E86" s="76"/>
      <c r="F86" s="32"/>
      <c r="G86" s="76"/>
      <c r="H86" s="32"/>
      <c r="I86" s="89"/>
    </row>
    <row r="87" spans="3:9" s="39" customFormat="1" ht="12.75">
      <c r="C87" s="40" t="s">
        <v>92</v>
      </c>
      <c r="D87" s="36">
        <f>SUM(D12:D84)-D43-D54-D63-D75</f>
        <v>14305</v>
      </c>
      <c r="E87" s="69">
        <v>0.5033</v>
      </c>
      <c r="F87" s="36">
        <f>SUM(F12:F84)-F43-F54-F63-F75</f>
        <v>14120</v>
      </c>
      <c r="G87" s="69">
        <v>0.4967</v>
      </c>
      <c r="H87" s="36">
        <f>SUM(H12:H84)-H43-H54-H63-H75</f>
        <v>28425</v>
      </c>
      <c r="I87" s="66">
        <v>1</v>
      </c>
    </row>
    <row r="88" spans="3:9" s="14" customFormat="1" ht="12.75">
      <c r="C88" s="31"/>
      <c r="D88" s="32"/>
      <c r="E88" s="76"/>
      <c r="F88" s="32"/>
      <c r="G88" s="76"/>
      <c r="H88" s="32"/>
      <c r="I88" s="89"/>
    </row>
    <row r="89" spans="3:9" s="14" customFormat="1" ht="13.5" thickBot="1">
      <c r="C89" s="46"/>
      <c r="D89" s="90"/>
      <c r="E89" s="91"/>
      <c r="F89" s="90"/>
      <c r="G89" s="91"/>
      <c r="H89" s="90"/>
      <c r="I89" s="92"/>
    </row>
    <row r="90" spans="4:9" s="14" customFormat="1" ht="12.75">
      <c r="D90" s="93"/>
      <c r="E90" s="52"/>
      <c r="F90" s="93"/>
      <c r="G90" s="52"/>
      <c r="H90" s="93"/>
      <c r="I90" s="52"/>
    </row>
    <row r="91" spans="4:9" s="14" customFormat="1" ht="12.75">
      <c r="D91" s="93"/>
      <c r="E91" s="52"/>
      <c r="F91" s="93"/>
      <c r="G91" s="52"/>
      <c r="H91" s="93"/>
      <c r="I91" s="52"/>
    </row>
  </sheetData>
  <printOptions/>
  <pageMargins left="0.52" right="0.75" top="0.92" bottom="1.04" header="0" footer="0"/>
  <pageSetup fitToHeight="2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2018-06-07T12:34:33Z</cp:lastPrinted>
  <dcterms:created xsi:type="dcterms:W3CDTF">2001-05-22T07:41:00Z</dcterms:created>
  <dcterms:modified xsi:type="dcterms:W3CDTF">2018-06-07T12:34:36Z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